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.bes.adremc1.org\homes\khuotari\"/>
    </mc:Choice>
  </mc:AlternateContent>
  <bookViews>
    <workbookView xWindow="0" yWindow="0" windowWidth="28800" windowHeight="12300" firstSheet="1" activeTab="1"/>
  </bookViews>
  <sheets>
    <sheet name="Sheet1" sheetId="1" state="hidden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I106" i="2"/>
  <c r="D90" i="2"/>
  <c r="E89" i="2"/>
  <c r="E88" i="2"/>
  <c r="D73" i="2"/>
  <c r="D67" i="2"/>
  <c r="D61" i="2"/>
  <c r="D14" i="2"/>
  <c r="F6" i="2" l="1"/>
  <c r="F61" i="2" l="1"/>
  <c r="I98" i="2"/>
  <c r="I91" i="2"/>
  <c r="I84" i="2"/>
  <c r="I74" i="2"/>
  <c r="I63" i="2"/>
  <c r="I51" i="2"/>
  <c r="I39" i="2"/>
  <c r="I28" i="2"/>
  <c r="E87" i="2"/>
  <c r="E91" i="2" s="1"/>
  <c r="D39" i="2"/>
  <c r="D98" i="2"/>
  <c r="F79" i="2"/>
  <c r="F81" i="2"/>
  <c r="F89" i="2"/>
  <c r="F69" i="2"/>
  <c r="F47" i="2"/>
  <c r="F67" i="2"/>
  <c r="F77" i="2"/>
  <c r="F66" i="2"/>
  <c r="D16" i="2"/>
  <c r="C16" i="2"/>
  <c r="I16" i="2"/>
  <c r="I112" i="2" s="1"/>
  <c r="F12" i="2"/>
  <c r="F14" i="2"/>
  <c r="C98" i="2"/>
  <c r="C91" i="2"/>
  <c r="C84" i="2"/>
  <c r="C74" i="2"/>
  <c r="C63" i="2"/>
  <c r="C51" i="2"/>
  <c r="C39" i="2"/>
  <c r="C28" i="2"/>
  <c r="F104" i="2"/>
  <c r="H97" i="2"/>
  <c r="F96" i="2"/>
  <c r="F95" i="2"/>
  <c r="H94" i="2"/>
  <c r="H89" i="2"/>
  <c r="H88" i="2"/>
  <c r="F82" i="2"/>
  <c r="H81" i="2"/>
  <c r="F80" i="2"/>
  <c r="H78" i="2"/>
  <c r="F73" i="2"/>
  <c r="H70" i="2"/>
  <c r="H69" i="2"/>
  <c r="H67" i="2"/>
  <c r="H61" i="2"/>
  <c r="H58" i="2"/>
  <c r="F57" i="2"/>
  <c r="H55" i="2"/>
  <c r="H50" i="2"/>
  <c r="F49" i="2"/>
  <c r="H47" i="2"/>
  <c r="F44" i="2"/>
  <c r="H43" i="2"/>
  <c r="F37" i="2"/>
  <c r="H36" i="2"/>
  <c r="F35" i="2"/>
  <c r="F34" i="2"/>
  <c r="H33" i="2"/>
  <c r="F31" i="2"/>
  <c r="F27" i="2"/>
  <c r="H25" i="2"/>
  <c r="H22" i="2"/>
  <c r="F21" i="2"/>
  <c r="F13" i="2"/>
  <c r="H12" i="2"/>
  <c r="F11" i="2"/>
  <c r="F10" i="2"/>
  <c r="H9" i="2"/>
  <c r="F7" i="2"/>
  <c r="H6" i="2"/>
  <c r="B112" i="2"/>
  <c r="B111" i="2"/>
  <c r="H104" i="2"/>
  <c r="H101" i="2"/>
  <c r="F101" i="2"/>
  <c r="G98" i="2"/>
  <c r="H98" i="2" s="1"/>
  <c r="F97" i="2"/>
  <c r="H96" i="2"/>
  <c r="H95" i="2"/>
  <c r="E98" i="2"/>
  <c r="G91" i="2"/>
  <c r="D91" i="2"/>
  <c r="H90" i="2"/>
  <c r="H87" i="2"/>
  <c r="G84" i="2"/>
  <c r="H84" i="2" s="1"/>
  <c r="D84" i="2"/>
  <c r="H83" i="2"/>
  <c r="F83" i="2"/>
  <c r="H82" i="2"/>
  <c r="H80" i="2"/>
  <c r="H79" i="2"/>
  <c r="H77" i="2"/>
  <c r="G74" i="2"/>
  <c r="D74" i="2"/>
  <c r="H73" i="2"/>
  <c r="H71" i="2"/>
  <c r="F70" i="2"/>
  <c r="H68" i="2"/>
  <c r="H66" i="2"/>
  <c r="G63" i="2"/>
  <c r="E63" i="2"/>
  <c r="D63" i="2"/>
  <c r="H62" i="2"/>
  <c r="F62" i="2"/>
  <c r="H60" i="2"/>
  <c r="F60" i="2"/>
  <c r="H59" i="2"/>
  <c r="F59" i="2"/>
  <c r="F58" i="2"/>
  <c r="H56" i="2"/>
  <c r="F56" i="2"/>
  <c r="F55" i="2"/>
  <c r="H54" i="2"/>
  <c r="F54" i="2"/>
  <c r="G51" i="2"/>
  <c r="D51" i="2"/>
  <c r="F50" i="2"/>
  <c r="H48" i="2"/>
  <c r="F48" i="2"/>
  <c r="E51" i="2"/>
  <c r="H46" i="2"/>
  <c r="F46" i="2"/>
  <c r="H45" i="2"/>
  <c r="F45" i="2"/>
  <c r="H44" i="2"/>
  <c r="F43" i="2"/>
  <c r="H42" i="2"/>
  <c r="F42" i="2"/>
  <c r="G39" i="2"/>
  <c r="E39" i="2"/>
  <c r="H38" i="2"/>
  <c r="F38" i="2"/>
  <c r="H37" i="2"/>
  <c r="F36" i="2"/>
  <c r="H35" i="2"/>
  <c r="H34" i="2"/>
  <c r="H32" i="2"/>
  <c r="F32" i="2"/>
  <c r="H31" i="2"/>
  <c r="G28" i="2"/>
  <c r="E28" i="2"/>
  <c r="D28" i="2"/>
  <c r="H26" i="2"/>
  <c r="F26" i="2"/>
  <c r="F25" i="2"/>
  <c r="H24" i="2"/>
  <c r="F24" i="2"/>
  <c r="H23" i="2"/>
  <c r="F23" i="2"/>
  <c r="F22" i="2"/>
  <c r="H20" i="2"/>
  <c r="F20" i="2"/>
  <c r="G16" i="2"/>
  <c r="E16" i="2"/>
  <c r="F15" i="2"/>
  <c r="H14" i="2"/>
  <c r="H13" i="2"/>
  <c r="H11" i="2"/>
  <c r="H10" i="2"/>
  <c r="H8" i="2"/>
  <c r="F8" i="2"/>
  <c r="H7" i="2"/>
  <c r="C106" i="2" l="1"/>
  <c r="B113" i="2"/>
  <c r="I111" i="2"/>
  <c r="H39" i="2"/>
  <c r="H74" i="2"/>
  <c r="H91" i="2"/>
  <c r="F87" i="2"/>
  <c r="D106" i="2"/>
  <c r="H112" i="2"/>
  <c r="F90" i="2"/>
  <c r="I113" i="2"/>
  <c r="E84" i="2"/>
  <c r="E74" i="2"/>
  <c r="F51" i="2"/>
  <c r="F68" i="2"/>
  <c r="F74" i="2" s="1"/>
  <c r="H63" i="2"/>
  <c r="G106" i="2"/>
  <c r="F63" i="2"/>
  <c r="F28" i="2"/>
  <c r="F33" i="2"/>
  <c r="F39" i="2" s="1"/>
  <c r="F94" i="2"/>
  <c r="F98" i="2" s="1"/>
  <c r="H28" i="2"/>
  <c r="F88" i="2"/>
  <c r="H21" i="2"/>
  <c r="H27" i="2"/>
  <c r="H49" i="2"/>
  <c r="H57" i="2"/>
  <c r="F9" i="2"/>
  <c r="F16" i="2" s="1"/>
  <c r="F78" i="2"/>
  <c r="F84" i="2" s="1"/>
  <c r="H51" i="2"/>
  <c r="D105" i="1"/>
  <c r="H28" i="1"/>
  <c r="F91" i="2" l="1"/>
  <c r="F106" i="2" s="1"/>
  <c r="E106" i="2"/>
  <c r="H106" i="2"/>
  <c r="H111" i="2" s="1"/>
  <c r="H113" i="2" s="1"/>
  <c r="C111" i="1"/>
  <c r="B111" i="1"/>
  <c r="B110" i="1"/>
  <c r="B112" i="1" s="1"/>
  <c r="H103" i="1"/>
  <c r="F103" i="1"/>
  <c r="H100" i="1"/>
  <c r="F100" i="1"/>
  <c r="G97" i="1"/>
  <c r="E97" i="1"/>
  <c r="D97" i="1"/>
  <c r="C97" i="1"/>
  <c r="H97" i="1" s="1"/>
  <c r="H96" i="1"/>
  <c r="F96" i="1"/>
  <c r="H95" i="1"/>
  <c r="F95" i="1"/>
  <c r="H94" i="1"/>
  <c r="F94" i="1"/>
  <c r="H93" i="1"/>
  <c r="E93" i="1"/>
  <c r="F93" i="1" s="1"/>
  <c r="F97" i="1" s="1"/>
  <c r="H90" i="1"/>
  <c r="G90" i="1"/>
  <c r="E90" i="1"/>
  <c r="D90" i="1"/>
  <c r="C90" i="1"/>
  <c r="H89" i="1"/>
  <c r="F89" i="1"/>
  <c r="H88" i="1"/>
  <c r="F88" i="1"/>
  <c r="H87" i="1"/>
  <c r="F87" i="1"/>
  <c r="F90" i="1" s="1"/>
  <c r="H86" i="1"/>
  <c r="F86" i="1"/>
  <c r="G83" i="1"/>
  <c r="H83" i="1" s="1"/>
  <c r="E83" i="1"/>
  <c r="D83" i="1"/>
  <c r="C83" i="1"/>
  <c r="H82" i="1"/>
  <c r="F82" i="1"/>
  <c r="H81" i="1"/>
  <c r="F81" i="1"/>
  <c r="H80" i="1"/>
  <c r="F80" i="1"/>
  <c r="H79" i="1"/>
  <c r="F79" i="1"/>
  <c r="H78" i="1"/>
  <c r="F78" i="1"/>
  <c r="H77" i="1"/>
  <c r="F77" i="1"/>
  <c r="H76" i="1"/>
  <c r="F76" i="1"/>
  <c r="F83" i="1" s="1"/>
  <c r="G73" i="1"/>
  <c r="E73" i="1"/>
  <c r="D73" i="1"/>
  <c r="C73" i="1"/>
  <c r="H73" i="1" s="1"/>
  <c r="H72" i="1"/>
  <c r="F72" i="1"/>
  <c r="H71" i="1"/>
  <c r="H70" i="1"/>
  <c r="F70" i="1"/>
  <c r="H69" i="1"/>
  <c r="F69" i="1"/>
  <c r="H68" i="1"/>
  <c r="F68" i="1"/>
  <c r="F73" i="1" s="1"/>
  <c r="H67" i="1"/>
  <c r="F67" i="1"/>
  <c r="H66" i="1"/>
  <c r="F66" i="1"/>
  <c r="G63" i="1"/>
  <c r="H63" i="1" s="1"/>
  <c r="H105" i="1" s="1"/>
  <c r="E63" i="1"/>
  <c r="E105" i="1" s="1"/>
  <c r="D63" i="1"/>
  <c r="C63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4" i="1"/>
  <c r="F54" i="1"/>
  <c r="F63" i="1" s="1"/>
  <c r="G51" i="1"/>
  <c r="H51" i="1" s="1"/>
  <c r="E51" i="1"/>
  <c r="D51" i="1"/>
  <c r="C51" i="1"/>
  <c r="H50" i="1"/>
  <c r="F50" i="1"/>
  <c r="H49" i="1"/>
  <c r="F49" i="1"/>
  <c r="H48" i="1"/>
  <c r="F48" i="1"/>
  <c r="H47" i="1"/>
  <c r="F47" i="1"/>
  <c r="E47" i="1"/>
  <c r="H46" i="1"/>
  <c r="F46" i="1"/>
  <c r="H45" i="1"/>
  <c r="F45" i="1"/>
  <c r="H44" i="1"/>
  <c r="F44" i="1"/>
  <c r="H43" i="1"/>
  <c r="F43" i="1"/>
  <c r="H42" i="1"/>
  <c r="F42" i="1"/>
  <c r="F51" i="1" s="1"/>
  <c r="H39" i="1"/>
  <c r="G39" i="1"/>
  <c r="E39" i="1"/>
  <c r="D39" i="1"/>
  <c r="C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F39" i="1" s="1"/>
  <c r="G28" i="1"/>
  <c r="F28" i="1"/>
  <c r="E28" i="1"/>
  <c r="D28" i="1"/>
  <c r="C28" i="1"/>
  <c r="C105" i="1" s="1"/>
  <c r="C110" i="1" s="1"/>
  <c r="C112" i="1" s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G16" i="1"/>
  <c r="E16" i="1"/>
  <c r="D16" i="1"/>
  <c r="C16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F16" i="1" s="1"/>
  <c r="H16" i="1" l="1"/>
  <c r="H111" i="1" s="1"/>
  <c r="F105" i="1"/>
  <c r="G105" i="1"/>
  <c r="H110" i="1"/>
  <c r="H112" i="1" l="1"/>
</calcChain>
</file>

<file path=xl/sharedStrings.xml><?xml version="1.0" encoding="utf-8"?>
<sst xmlns="http://schemas.openxmlformats.org/spreadsheetml/2006/main" count="257" uniqueCount="72">
  <si>
    <t xml:space="preserve">                                                          </t>
  </si>
  <si>
    <t>2021-22</t>
  </si>
  <si>
    <t>ADJUST</t>
  </si>
  <si>
    <t xml:space="preserve"> </t>
  </si>
  <si>
    <t>AUDIT</t>
  </si>
  <si>
    <t xml:space="preserve">PROPOSED </t>
  </si>
  <si>
    <t>ACTUAL</t>
  </si>
  <si>
    <t>PROJECTED</t>
  </si>
  <si>
    <t>TO</t>
  </si>
  <si>
    <t>AMENDED</t>
  </si>
  <si>
    <t>BUDGET</t>
  </si>
  <si>
    <t>TO DATE</t>
  </si>
  <si>
    <t>TO YR END</t>
  </si>
  <si>
    <t>VARIANCE</t>
  </si>
  <si>
    <t>REVENUES:</t>
  </si>
  <si>
    <t>Girls Basketball</t>
  </si>
  <si>
    <t>Boys Football</t>
  </si>
  <si>
    <t>Boys Basketball</t>
  </si>
  <si>
    <t>Volleyball</t>
  </si>
  <si>
    <t>Track</t>
  </si>
  <si>
    <t>Athletic Passes</t>
  </si>
  <si>
    <t>Coop Football Payment</t>
  </si>
  <si>
    <t>Coop Softball Payment</t>
  </si>
  <si>
    <t>Other Income</t>
  </si>
  <si>
    <t>Donations/Fund Raising Income</t>
  </si>
  <si>
    <t>TOTAL REVENUES</t>
  </si>
  <si>
    <t>EXPENSES:</t>
  </si>
  <si>
    <t>GIRLS BASKETBALL</t>
  </si>
  <si>
    <t>Stipend</t>
  </si>
  <si>
    <t>Transportation</t>
  </si>
  <si>
    <t>Supervision</t>
  </si>
  <si>
    <t>MIP</t>
  </si>
  <si>
    <t>FICA</t>
  </si>
  <si>
    <t>Referees</t>
  </si>
  <si>
    <t>Uniforms</t>
  </si>
  <si>
    <t>Other Expenses</t>
  </si>
  <si>
    <t>TOTAL</t>
  </si>
  <si>
    <t>BOYS FOOTBALL</t>
  </si>
  <si>
    <t>Uniforms/Helmets/Shoulder Pads</t>
  </si>
  <si>
    <t>BOYS BASKETBALL</t>
  </si>
  <si>
    <t>Custodian Services</t>
  </si>
  <si>
    <t>GIRLS VOLLEYBALL</t>
  </si>
  <si>
    <t>Custodian</t>
  </si>
  <si>
    <t xml:space="preserve">Uniforms </t>
  </si>
  <si>
    <t>TRACK</t>
  </si>
  <si>
    <t>Uniform Expense</t>
  </si>
  <si>
    <t>Officials</t>
  </si>
  <si>
    <t>SOFTBALL</t>
  </si>
  <si>
    <t>Umps</t>
  </si>
  <si>
    <t>ALL SPORTS</t>
  </si>
  <si>
    <t>AD Stipend</t>
  </si>
  <si>
    <t>CHEERLEADING</t>
  </si>
  <si>
    <t>Stipends</t>
  </si>
  <si>
    <t>CROSS COUNTRY</t>
  </si>
  <si>
    <t>BASEBALL EXPENSE</t>
  </si>
  <si>
    <t>Co-op Expense</t>
  </si>
  <si>
    <t>TOTAL EXPENDITURES</t>
  </si>
  <si>
    <t>Plus Amendments</t>
  </si>
  <si>
    <t>===========================</t>
  </si>
  <si>
    <t>==========</t>
  </si>
  <si>
    <t>============</t>
  </si>
  <si>
    <t>=============</t>
  </si>
  <si>
    <t>SUMMARY:</t>
  </si>
  <si>
    <t>Total Expenses</t>
  </si>
  <si>
    <t>Revenue</t>
  </si>
  <si>
    <t>Transfer from General Fund</t>
  </si>
  <si>
    <t>For Financial Statement purposes, the Athletic Fund will be reported as part of the General Fund.</t>
  </si>
  <si>
    <t>2020-21</t>
  </si>
  <si>
    <t>FINAL</t>
  </si>
  <si>
    <t>2022-23</t>
  </si>
  <si>
    <t>PROPOSED</t>
  </si>
  <si>
    <t>Track Mat Storage Container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</si>
</sst>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/>
  </cellStyleXfs>
  <cellXfs count="40">
    <xf numFmtId="0" fontId="0" fillId="0" borderId="0" xfId="0"/>
    <xf numFmtId="0" fontId="0" fillId="0" borderId="0" xfId="0" applyFill="1"/>
    <xf numFmtId="4" fontId="2" fillId="0" borderId="0" xfId="0" applyNumberFormat="1" applyFont="1" applyFill="1"/>
    <xf numFmtId="0" fontId="2" fillId="0" borderId="0" xfId="0" applyFont="1" applyFill="1"/>
    <xf numFmtId="39" fontId="0" fillId="0" borderId="0" xfId="0" applyNumberFormat="1" applyFill="1"/>
    <xf numFmtId="39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3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7" fontId="2" fillId="0" borderId="0" xfId="0" applyNumberFormat="1" applyFont="1" applyFill="1"/>
    <xf numFmtId="39" fontId="2" fillId="0" borderId="0" xfId="0" applyNumberFormat="1" applyFont="1" applyFill="1"/>
    <xf numFmtId="39" fontId="5" fillId="0" borderId="0" xfId="0" applyNumberFormat="1" applyFont="1" applyFill="1"/>
    <xf numFmtId="4" fontId="5" fillId="0" borderId="0" xfId="0" applyNumberFormat="1" applyFont="1" applyFill="1"/>
    <xf numFmtId="0" fontId="1" fillId="0" borderId="1" xfId="1" applyFill="1"/>
    <xf numFmtId="7" fontId="1" fillId="0" borderId="1" xfId="1" applyNumberFormat="1" applyFill="1"/>
    <xf numFmtId="39" fontId="1" fillId="0" borderId="1" xfId="1" applyNumberFormat="1" applyFill="1"/>
    <xf numFmtId="0" fontId="2" fillId="0" borderId="0" xfId="0" applyFont="1" applyFill="1" applyAlignment="1">
      <alignment horizontal="right"/>
    </xf>
    <xf numFmtId="7" fontId="0" fillId="0" borderId="0" xfId="0" applyNumberForma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0" xfId="2" applyNumberFormat="1" applyFill="1"/>
    <xf numFmtId="39" fontId="2" fillId="0" borderId="0" xfId="2" applyNumberFormat="1" applyFill="1"/>
    <xf numFmtId="39" fontId="5" fillId="0" borderId="0" xfId="2" applyNumberFormat="1" applyFont="1" applyFill="1"/>
    <xf numFmtId="39" fontId="2" fillId="0" borderId="0" xfId="2" applyNumberFormat="1" applyFont="1" applyFill="1"/>
    <xf numFmtId="4" fontId="0" fillId="0" borderId="0" xfId="0" applyNumberFormat="1" applyFill="1"/>
    <xf numFmtId="4" fontId="5" fillId="0" borderId="0" xfId="0" applyNumberFormat="1" applyFont="1" applyFill="1" applyAlignment="1"/>
    <xf numFmtId="0" fontId="1" fillId="0" borderId="1" xfId="1" applyFill="1" applyAlignment="1">
      <alignment horizontal="left"/>
    </xf>
    <xf numFmtId="164" fontId="1" fillId="0" borderId="1" xfId="1" applyNumberFormat="1" applyFill="1"/>
    <xf numFmtId="164" fontId="2" fillId="0" borderId="0" xfId="0" applyNumberFormat="1" applyFont="1" applyFill="1"/>
    <xf numFmtId="0" fontId="2" fillId="0" borderId="0" xfId="0" quotePrefix="1" applyFont="1" applyFill="1" applyAlignment="1">
      <alignment horizontal="right"/>
    </xf>
    <xf numFmtId="4" fontId="2" fillId="0" borderId="0" xfId="0" quotePrefix="1" applyNumberFormat="1" applyFont="1" applyFill="1"/>
    <xf numFmtId="4" fontId="2" fillId="0" borderId="0" xfId="0" quotePrefix="1" applyNumberFormat="1" applyFont="1" applyFill="1" applyAlignment="1">
      <alignment horizontal="right"/>
    </xf>
    <xf numFmtId="39" fontId="2" fillId="0" borderId="0" xfId="0" quotePrefix="1" applyNumberFormat="1" applyFont="1" applyFill="1" applyAlignment="1">
      <alignment horizontal="right"/>
    </xf>
    <xf numFmtId="164" fontId="0" fillId="0" borderId="0" xfId="0" applyNumberFormat="1" applyFill="1"/>
    <xf numFmtId="4" fontId="1" fillId="0" borderId="1" xfId="1" applyNumberFormat="1" applyFill="1"/>
    <xf numFmtId="0" fontId="3" fillId="0" borderId="0" xfId="0" applyFont="1" applyFill="1" applyAlignment="1"/>
    <xf numFmtId="4" fontId="0" fillId="0" borderId="0" xfId="0" applyNumberFormat="1"/>
    <xf numFmtId="7" fontId="2" fillId="0" borderId="0" xfId="0" applyNumberFormat="1" applyFont="1" applyFill="1" applyAlignment="1">
      <alignment horizontal="center"/>
    </xf>
    <xf numFmtId="0" fontId="6" fillId="0" borderId="0" xfId="0" applyFont="1" applyFill="1"/>
  </cellXfs>
  <cellStyles count="3">
    <cellStyle name="Normal" xfId="0" builtinId="0"/>
    <cellStyle name="Normal 2" xfId="2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96</xdr:row>
      <xdr:rowOff>123825</xdr:rowOff>
    </xdr:from>
    <xdr:to>
      <xdr:col>3</xdr:col>
      <xdr:colOff>76200</xdr:colOff>
      <xdr:row>97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29025" y="1571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</xdr:row>
      <xdr:rowOff>123825</xdr:rowOff>
    </xdr:from>
    <xdr:to>
      <xdr:col>4</xdr:col>
      <xdr:colOff>76200</xdr:colOff>
      <xdr:row>97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19625" y="1571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</xdr:row>
      <xdr:rowOff>123825</xdr:rowOff>
    </xdr:from>
    <xdr:to>
      <xdr:col>1</xdr:col>
      <xdr:colOff>76200</xdr:colOff>
      <xdr:row>97</xdr:row>
      <xdr:rowOff>133350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885950" y="1571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</xdr:row>
      <xdr:rowOff>123825</xdr:rowOff>
    </xdr:from>
    <xdr:to>
      <xdr:col>4</xdr:col>
      <xdr:colOff>76200</xdr:colOff>
      <xdr:row>97</xdr:row>
      <xdr:rowOff>133350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19625" y="1571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</xdr:row>
      <xdr:rowOff>123825</xdr:rowOff>
    </xdr:from>
    <xdr:to>
      <xdr:col>1</xdr:col>
      <xdr:colOff>76200</xdr:colOff>
      <xdr:row>97</xdr:row>
      <xdr:rowOff>133350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885950" y="1571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</xdr:row>
      <xdr:rowOff>123825</xdr:rowOff>
    </xdr:from>
    <xdr:to>
      <xdr:col>1</xdr:col>
      <xdr:colOff>76200</xdr:colOff>
      <xdr:row>97</xdr:row>
      <xdr:rowOff>133350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885950" y="1571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</xdr:row>
      <xdr:rowOff>123825</xdr:rowOff>
    </xdr:from>
    <xdr:to>
      <xdr:col>1</xdr:col>
      <xdr:colOff>76200</xdr:colOff>
      <xdr:row>97</xdr:row>
      <xdr:rowOff>133350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1885950" y="1571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</xdr:row>
      <xdr:rowOff>123825</xdr:rowOff>
    </xdr:from>
    <xdr:to>
      <xdr:col>1</xdr:col>
      <xdr:colOff>76200</xdr:colOff>
      <xdr:row>97</xdr:row>
      <xdr:rowOff>133350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885950" y="1571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</xdr:row>
      <xdr:rowOff>123825</xdr:rowOff>
    </xdr:from>
    <xdr:to>
      <xdr:col>1</xdr:col>
      <xdr:colOff>76200</xdr:colOff>
      <xdr:row>97</xdr:row>
      <xdr:rowOff>133350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1885950" y="1571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</xdr:row>
      <xdr:rowOff>123825</xdr:rowOff>
    </xdr:from>
    <xdr:to>
      <xdr:col>2</xdr:col>
      <xdr:colOff>76200</xdr:colOff>
      <xdr:row>97</xdr:row>
      <xdr:rowOff>133350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714625" y="1571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</xdr:row>
      <xdr:rowOff>123825</xdr:rowOff>
    </xdr:from>
    <xdr:to>
      <xdr:col>2</xdr:col>
      <xdr:colOff>76200</xdr:colOff>
      <xdr:row>97</xdr:row>
      <xdr:rowOff>133350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714625" y="1571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</xdr:row>
      <xdr:rowOff>123825</xdr:rowOff>
    </xdr:from>
    <xdr:to>
      <xdr:col>2</xdr:col>
      <xdr:colOff>76200</xdr:colOff>
      <xdr:row>97</xdr:row>
      <xdr:rowOff>133350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714625" y="1571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</xdr:row>
      <xdr:rowOff>123825</xdr:rowOff>
    </xdr:from>
    <xdr:to>
      <xdr:col>2</xdr:col>
      <xdr:colOff>76200</xdr:colOff>
      <xdr:row>97</xdr:row>
      <xdr:rowOff>133350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714625" y="1571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97</xdr:row>
      <xdr:rowOff>123825</xdr:rowOff>
    </xdr:from>
    <xdr:to>
      <xdr:col>3</xdr:col>
      <xdr:colOff>76200</xdr:colOff>
      <xdr:row>98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48050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</xdr:row>
      <xdr:rowOff>123825</xdr:rowOff>
    </xdr:from>
    <xdr:to>
      <xdr:col>1</xdr:col>
      <xdr:colOff>76200</xdr:colOff>
      <xdr:row>98</xdr:row>
      <xdr:rowOff>133350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819275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142875</xdr:colOff>
      <xdr:row>97</xdr:row>
      <xdr:rowOff>38100</xdr:rowOff>
    </xdr:from>
    <xdr:to>
      <xdr:col>3</xdr:col>
      <xdr:colOff>219075</xdr:colOff>
      <xdr:row>98</xdr:row>
      <xdr:rowOff>47625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590925" y="1834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</xdr:row>
      <xdr:rowOff>123825</xdr:rowOff>
    </xdr:from>
    <xdr:to>
      <xdr:col>1</xdr:col>
      <xdr:colOff>76200</xdr:colOff>
      <xdr:row>98</xdr:row>
      <xdr:rowOff>133350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819275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</xdr:row>
      <xdr:rowOff>123825</xdr:rowOff>
    </xdr:from>
    <xdr:to>
      <xdr:col>1</xdr:col>
      <xdr:colOff>76200</xdr:colOff>
      <xdr:row>98</xdr:row>
      <xdr:rowOff>133350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819275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</xdr:row>
      <xdr:rowOff>123825</xdr:rowOff>
    </xdr:from>
    <xdr:to>
      <xdr:col>1</xdr:col>
      <xdr:colOff>76200</xdr:colOff>
      <xdr:row>98</xdr:row>
      <xdr:rowOff>133350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1819275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</xdr:row>
      <xdr:rowOff>123825</xdr:rowOff>
    </xdr:from>
    <xdr:to>
      <xdr:col>1</xdr:col>
      <xdr:colOff>76200</xdr:colOff>
      <xdr:row>98</xdr:row>
      <xdr:rowOff>133350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819275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</xdr:row>
      <xdr:rowOff>123825</xdr:rowOff>
    </xdr:from>
    <xdr:to>
      <xdr:col>1</xdr:col>
      <xdr:colOff>76200</xdr:colOff>
      <xdr:row>98</xdr:row>
      <xdr:rowOff>133350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1819275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123825</xdr:rowOff>
    </xdr:from>
    <xdr:to>
      <xdr:col>2</xdr:col>
      <xdr:colOff>76200</xdr:colOff>
      <xdr:row>98</xdr:row>
      <xdr:rowOff>133350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647950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123825</xdr:rowOff>
    </xdr:from>
    <xdr:to>
      <xdr:col>2</xdr:col>
      <xdr:colOff>76200</xdr:colOff>
      <xdr:row>98</xdr:row>
      <xdr:rowOff>133350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647950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123825</xdr:rowOff>
    </xdr:from>
    <xdr:to>
      <xdr:col>2</xdr:col>
      <xdr:colOff>76200</xdr:colOff>
      <xdr:row>98</xdr:row>
      <xdr:rowOff>133350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647950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</xdr:row>
      <xdr:rowOff>123825</xdr:rowOff>
    </xdr:from>
    <xdr:to>
      <xdr:col>2</xdr:col>
      <xdr:colOff>76200</xdr:colOff>
      <xdr:row>98</xdr:row>
      <xdr:rowOff>133350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647950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97</xdr:row>
      <xdr:rowOff>123825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448050" y="18430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</xdr:colOff>
      <xdr:row>97</xdr:row>
      <xdr:rowOff>38100</xdr:rowOff>
    </xdr:from>
    <xdr:ext cx="76200" cy="20002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3590925" y="18345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opLeftCell="A49" zoomScaleNormal="100" workbookViewId="0">
      <selection activeCell="C6" sqref="C6:C13"/>
    </sheetView>
  </sheetViews>
  <sheetFormatPr defaultRowHeight="15" x14ac:dyDescent="0.25"/>
  <cols>
    <col min="1" max="1" width="27.28515625" customWidth="1"/>
    <col min="2" max="2" width="12.42578125" bestFit="1" customWidth="1"/>
    <col min="3" max="3" width="12" bestFit="1" customWidth="1"/>
    <col min="4" max="4" width="14.85546875" bestFit="1" customWidth="1"/>
    <col min="5" max="8" width="16" bestFit="1" customWidth="1"/>
  </cols>
  <sheetData>
    <row r="1" spans="1:8" x14ac:dyDescent="0.25">
      <c r="A1" s="1"/>
      <c r="B1" s="1"/>
      <c r="C1" s="2"/>
      <c r="D1" s="3"/>
      <c r="E1" s="4"/>
      <c r="F1" s="1"/>
      <c r="G1" s="4"/>
      <c r="H1" s="4"/>
    </row>
    <row r="2" spans="1:8" x14ac:dyDescent="0.25">
      <c r="A2" s="3" t="s">
        <v>0</v>
      </c>
      <c r="B2" s="5" t="s">
        <v>67</v>
      </c>
      <c r="C2" s="5" t="s">
        <v>1</v>
      </c>
      <c r="D2" s="5" t="s">
        <v>1</v>
      </c>
      <c r="E2" s="5" t="s">
        <v>1</v>
      </c>
      <c r="F2" s="6"/>
      <c r="G2" s="5" t="s">
        <v>2</v>
      </c>
      <c r="H2" s="5" t="s">
        <v>1</v>
      </c>
    </row>
    <row r="3" spans="1:8" x14ac:dyDescent="0.25">
      <c r="A3" s="3" t="s">
        <v>3</v>
      </c>
      <c r="B3" s="7" t="s">
        <v>4</v>
      </c>
      <c r="C3" s="5" t="s">
        <v>5</v>
      </c>
      <c r="D3" s="7" t="s">
        <v>6</v>
      </c>
      <c r="E3" s="5" t="s">
        <v>7</v>
      </c>
      <c r="F3" s="6"/>
      <c r="G3" s="5" t="s">
        <v>8</v>
      </c>
      <c r="H3" s="5" t="s">
        <v>9</v>
      </c>
    </row>
    <row r="4" spans="1:8" x14ac:dyDescent="0.25">
      <c r="A4" s="3"/>
      <c r="B4" s="8" t="s">
        <v>6</v>
      </c>
      <c r="C4" s="8" t="s">
        <v>10</v>
      </c>
      <c r="D4" s="9" t="s">
        <v>11</v>
      </c>
      <c r="E4" s="8" t="s">
        <v>12</v>
      </c>
      <c r="F4" s="9" t="s">
        <v>13</v>
      </c>
      <c r="G4" s="8" t="s">
        <v>10</v>
      </c>
      <c r="H4" s="8" t="s">
        <v>10</v>
      </c>
    </row>
    <row r="5" spans="1:8" x14ac:dyDescent="0.25">
      <c r="A5" s="6" t="s">
        <v>14</v>
      </c>
      <c r="B5" s="1"/>
      <c r="C5" s="2"/>
      <c r="D5" s="10"/>
      <c r="E5" s="11"/>
      <c r="F5" s="10"/>
      <c r="G5" s="11"/>
      <c r="H5" s="11"/>
    </row>
    <row r="6" spans="1:8" x14ac:dyDescent="0.25">
      <c r="A6" s="3" t="s">
        <v>15</v>
      </c>
      <c r="B6" s="11"/>
      <c r="C6" s="11">
        <v>2000</v>
      </c>
      <c r="D6" s="2">
        <v>1267</v>
      </c>
      <c r="E6" s="11">
        <v>733</v>
      </c>
      <c r="F6" s="11">
        <f>SUM(E6+D6-C6)</f>
        <v>0</v>
      </c>
      <c r="G6" s="11">
        <v>0</v>
      </c>
      <c r="H6" s="11">
        <f t="shared" ref="H6:H14" si="0">SUM(C6+G6)</f>
        <v>2000</v>
      </c>
    </row>
    <row r="7" spans="1:8" x14ac:dyDescent="0.25">
      <c r="A7" s="3" t="s">
        <v>16</v>
      </c>
      <c r="B7" s="11"/>
      <c r="C7" s="11">
        <v>5000</v>
      </c>
      <c r="D7" s="2">
        <v>3295</v>
      </c>
      <c r="E7" s="11">
        <v>0</v>
      </c>
      <c r="F7" s="11">
        <f t="shared" ref="F7:F15" si="1">SUM(E7+D7-C7)</f>
        <v>-1705</v>
      </c>
      <c r="G7" s="11">
        <v>-1705</v>
      </c>
      <c r="H7" s="11">
        <f t="shared" si="0"/>
        <v>3295</v>
      </c>
    </row>
    <row r="8" spans="1:8" x14ac:dyDescent="0.25">
      <c r="A8" s="3" t="s">
        <v>17</v>
      </c>
      <c r="B8" s="11"/>
      <c r="C8" s="11">
        <v>4000</v>
      </c>
      <c r="D8" s="2">
        <v>1905</v>
      </c>
      <c r="E8" s="11">
        <v>2095</v>
      </c>
      <c r="F8" s="11">
        <f t="shared" si="1"/>
        <v>0</v>
      </c>
      <c r="G8" s="11">
        <v>0</v>
      </c>
      <c r="H8" s="11">
        <f t="shared" si="0"/>
        <v>4000</v>
      </c>
    </row>
    <row r="9" spans="1:8" x14ac:dyDescent="0.25">
      <c r="A9" s="3" t="s">
        <v>18</v>
      </c>
      <c r="B9" s="11"/>
      <c r="C9" s="11">
        <v>1700</v>
      </c>
      <c r="D9" s="2">
        <v>6205</v>
      </c>
      <c r="E9" s="11">
        <v>0</v>
      </c>
      <c r="F9" s="11">
        <f t="shared" si="1"/>
        <v>4505</v>
      </c>
      <c r="G9" s="11">
        <v>4505</v>
      </c>
      <c r="H9" s="11">
        <f t="shared" si="0"/>
        <v>6205</v>
      </c>
    </row>
    <row r="10" spans="1:8" x14ac:dyDescent="0.25">
      <c r="A10" s="3" t="s">
        <v>19</v>
      </c>
      <c r="B10" s="11"/>
      <c r="C10" s="11">
        <v>1900</v>
      </c>
      <c r="D10" s="2">
        <v>200</v>
      </c>
      <c r="E10" s="11">
        <v>1700</v>
      </c>
      <c r="F10" s="11">
        <f t="shared" si="1"/>
        <v>0</v>
      </c>
      <c r="G10" s="11">
        <v>0</v>
      </c>
      <c r="H10" s="11">
        <f t="shared" si="0"/>
        <v>1900</v>
      </c>
    </row>
    <row r="11" spans="1:8" x14ac:dyDescent="0.25">
      <c r="A11" s="3" t="s">
        <v>20</v>
      </c>
      <c r="B11" s="11"/>
      <c r="C11" s="11">
        <v>700</v>
      </c>
      <c r="D11" s="2">
        <v>650</v>
      </c>
      <c r="E11" s="11">
        <v>50</v>
      </c>
      <c r="F11" s="11">
        <f t="shared" si="1"/>
        <v>0</v>
      </c>
      <c r="G11" s="11">
        <v>0</v>
      </c>
      <c r="H11" s="11">
        <f t="shared" si="0"/>
        <v>700</v>
      </c>
    </row>
    <row r="12" spans="1:8" x14ac:dyDescent="0.25">
      <c r="A12" s="3" t="s">
        <v>21</v>
      </c>
      <c r="B12" s="11"/>
      <c r="C12" s="11">
        <v>16000</v>
      </c>
      <c r="D12" s="2">
        <v>0</v>
      </c>
      <c r="E12" s="11">
        <v>11099.82</v>
      </c>
      <c r="F12" s="11">
        <f t="shared" si="1"/>
        <v>-4900.18</v>
      </c>
      <c r="G12" s="11">
        <v>-4900.18</v>
      </c>
      <c r="H12" s="11">
        <f t="shared" si="0"/>
        <v>11099.82</v>
      </c>
    </row>
    <row r="13" spans="1:8" x14ac:dyDescent="0.25">
      <c r="A13" s="3" t="s">
        <v>22</v>
      </c>
      <c r="B13" s="11"/>
      <c r="C13" s="11">
        <v>4000</v>
      </c>
      <c r="D13" s="2">
        <v>3923.73</v>
      </c>
      <c r="E13" s="11">
        <v>76.27</v>
      </c>
      <c r="F13" s="11">
        <f t="shared" si="1"/>
        <v>0</v>
      </c>
      <c r="G13" s="11">
        <v>0</v>
      </c>
      <c r="H13" s="11">
        <f t="shared" si="0"/>
        <v>4000</v>
      </c>
    </row>
    <row r="14" spans="1:8" x14ac:dyDescent="0.25">
      <c r="A14" s="3" t="s">
        <v>23</v>
      </c>
      <c r="B14" s="11"/>
      <c r="C14" s="11">
        <v>0</v>
      </c>
      <c r="D14" s="2">
        <v>68.430000000000007</v>
      </c>
      <c r="E14" s="11">
        <v>0</v>
      </c>
      <c r="F14" s="11">
        <f t="shared" si="1"/>
        <v>68.430000000000007</v>
      </c>
      <c r="G14" s="11">
        <v>68.430000000000007</v>
      </c>
      <c r="H14" s="11">
        <f t="shared" si="0"/>
        <v>68.430000000000007</v>
      </c>
    </row>
    <row r="15" spans="1:8" x14ac:dyDescent="0.25">
      <c r="A15" s="3" t="s">
        <v>24</v>
      </c>
      <c r="B15" s="12"/>
      <c r="C15" s="11">
        <v>0</v>
      </c>
      <c r="D15" s="13">
        <v>0</v>
      </c>
      <c r="E15" s="12">
        <v>0</v>
      </c>
      <c r="F15" s="12">
        <f t="shared" si="1"/>
        <v>0</v>
      </c>
      <c r="G15" s="12">
        <v>0</v>
      </c>
      <c r="H15" s="12">
        <v>0</v>
      </c>
    </row>
    <row r="16" spans="1:8" ht="15.75" thickBot="1" x14ac:dyDescent="0.3">
      <c r="A16" s="14" t="s">
        <v>25</v>
      </c>
      <c r="B16" s="15">
        <v>31261</v>
      </c>
      <c r="C16" s="16">
        <f>SUM(C6:C15)</f>
        <v>35300</v>
      </c>
      <c r="D16" s="15">
        <f>SUM(D6:D15)</f>
        <v>17514.16</v>
      </c>
      <c r="E16" s="15">
        <f>SUM(E6:E15)</f>
        <v>15754.09</v>
      </c>
      <c r="F16" s="15">
        <f>SUM(F6:F15)</f>
        <v>-2031.7500000000002</v>
      </c>
      <c r="G16" s="15">
        <f>SUM(G6:G15)</f>
        <v>-2031.7500000000002</v>
      </c>
      <c r="H16" s="15">
        <f>SUM(C16+G16)</f>
        <v>33268.25</v>
      </c>
    </row>
    <row r="17" spans="1:8" ht="15.75" thickTop="1" x14ac:dyDescent="0.25">
      <c r="A17" s="17" t="s">
        <v>3</v>
      </c>
      <c r="B17" s="18"/>
      <c r="C17" s="4"/>
      <c r="D17" s="2"/>
      <c r="E17" s="11"/>
      <c r="F17" s="11"/>
      <c r="G17" s="11"/>
      <c r="H17" s="11"/>
    </row>
    <row r="18" spans="1:8" x14ac:dyDescent="0.25">
      <c r="A18" s="6" t="s">
        <v>26</v>
      </c>
      <c r="B18" s="1"/>
      <c r="C18" s="4"/>
      <c r="D18" s="2"/>
      <c r="E18" s="11"/>
      <c r="F18" s="11"/>
      <c r="G18" s="11"/>
      <c r="H18" s="11"/>
    </row>
    <row r="19" spans="1:8" x14ac:dyDescent="0.25">
      <c r="A19" s="6" t="s">
        <v>27</v>
      </c>
      <c r="B19" s="1"/>
      <c r="C19" s="4"/>
      <c r="D19" s="2"/>
      <c r="E19" s="11"/>
      <c r="F19" s="11"/>
      <c r="G19" s="11"/>
      <c r="H19" s="11"/>
    </row>
    <row r="20" spans="1:8" x14ac:dyDescent="0.25">
      <c r="A20" s="3" t="s">
        <v>28</v>
      </c>
      <c r="B20" s="11"/>
      <c r="C20" s="4">
        <v>8881</v>
      </c>
      <c r="D20" s="2">
        <v>1456</v>
      </c>
      <c r="E20" s="11">
        <v>7425</v>
      </c>
      <c r="F20" s="11">
        <f>SUM(E20+D20-C20)</f>
        <v>0</v>
      </c>
      <c r="G20" s="11">
        <v>0</v>
      </c>
      <c r="H20" s="11">
        <f>SUM(C20+G20)</f>
        <v>8881</v>
      </c>
    </row>
    <row r="21" spans="1:8" x14ac:dyDescent="0.25">
      <c r="A21" s="3" t="s">
        <v>29</v>
      </c>
      <c r="B21" s="11"/>
      <c r="C21" s="11">
        <v>1650</v>
      </c>
      <c r="D21" s="2">
        <v>457.36</v>
      </c>
      <c r="E21" s="11">
        <v>1192.6400000000001</v>
      </c>
      <c r="F21" s="11">
        <f>SUM(E21+D21-C21)</f>
        <v>0</v>
      </c>
      <c r="G21" s="11">
        <v>0</v>
      </c>
      <c r="H21" s="11">
        <f t="shared" ref="H21:H27" si="2">SUM(C21+G21)</f>
        <v>1650</v>
      </c>
    </row>
    <row r="22" spans="1:8" x14ac:dyDescent="0.25">
      <c r="A22" s="3" t="s">
        <v>30</v>
      </c>
      <c r="B22" s="11"/>
      <c r="C22" s="11">
        <v>250</v>
      </c>
      <c r="D22" s="2">
        <v>250</v>
      </c>
      <c r="E22" s="11">
        <v>0</v>
      </c>
      <c r="F22" s="11">
        <f t="shared" ref="F22:F27" si="3">SUM(E22+D22-C22)</f>
        <v>0</v>
      </c>
      <c r="G22" s="11">
        <v>0</v>
      </c>
      <c r="H22" s="11">
        <f t="shared" si="2"/>
        <v>250</v>
      </c>
    </row>
    <row r="23" spans="1:8" x14ac:dyDescent="0.25">
      <c r="A23" s="3" t="s">
        <v>31</v>
      </c>
      <c r="B23" s="11"/>
      <c r="C23" s="4">
        <v>3900</v>
      </c>
      <c r="D23" s="2">
        <v>547.94000000000005</v>
      </c>
      <c r="E23" s="11">
        <v>3352.06</v>
      </c>
      <c r="F23" s="11">
        <f t="shared" si="3"/>
        <v>0</v>
      </c>
      <c r="G23" s="11">
        <v>0</v>
      </c>
      <c r="H23" s="11">
        <f t="shared" si="2"/>
        <v>3900</v>
      </c>
    </row>
    <row r="24" spans="1:8" x14ac:dyDescent="0.25">
      <c r="A24" s="3" t="s">
        <v>32</v>
      </c>
      <c r="B24" s="11"/>
      <c r="C24" s="4">
        <v>850</v>
      </c>
      <c r="D24" s="2">
        <v>162.16</v>
      </c>
      <c r="E24" s="11">
        <v>687.84</v>
      </c>
      <c r="F24" s="11">
        <f t="shared" si="3"/>
        <v>0</v>
      </c>
      <c r="G24" s="11">
        <v>0</v>
      </c>
      <c r="H24" s="11">
        <f t="shared" si="2"/>
        <v>850</v>
      </c>
    </row>
    <row r="25" spans="1:8" x14ac:dyDescent="0.25">
      <c r="A25" s="3" t="s">
        <v>33</v>
      </c>
      <c r="B25" s="11"/>
      <c r="C25" s="11">
        <v>3120</v>
      </c>
      <c r="D25" s="2">
        <v>1330</v>
      </c>
      <c r="E25" s="11">
        <v>1790</v>
      </c>
      <c r="F25" s="11">
        <f t="shared" si="3"/>
        <v>0</v>
      </c>
      <c r="G25" s="11">
        <v>0</v>
      </c>
      <c r="H25" s="11">
        <f t="shared" si="2"/>
        <v>3120</v>
      </c>
    </row>
    <row r="26" spans="1:8" x14ac:dyDescent="0.25">
      <c r="A26" s="3" t="s">
        <v>34</v>
      </c>
      <c r="B26" s="11"/>
      <c r="C26" s="11">
        <v>0</v>
      </c>
      <c r="D26" s="2">
        <v>0</v>
      </c>
      <c r="E26" s="11">
        <v>0</v>
      </c>
      <c r="F26" s="11">
        <f t="shared" si="3"/>
        <v>0</v>
      </c>
      <c r="G26" s="11">
        <v>0</v>
      </c>
      <c r="H26" s="11">
        <f t="shared" si="2"/>
        <v>0</v>
      </c>
    </row>
    <row r="27" spans="1:8" x14ac:dyDescent="0.25">
      <c r="A27" s="3" t="s">
        <v>35</v>
      </c>
      <c r="B27" s="12"/>
      <c r="C27" s="12">
        <v>300</v>
      </c>
      <c r="D27" s="13">
        <v>0</v>
      </c>
      <c r="E27" s="12">
        <v>300</v>
      </c>
      <c r="F27" s="12">
        <f t="shared" si="3"/>
        <v>0</v>
      </c>
      <c r="G27" s="12">
        <v>0</v>
      </c>
      <c r="H27" s="12">
        <f t="shared" si="2"/>
        <v>300</v>
      </c>
    </row>
    <row r="28" spans="1:8" x14ac:dyDescent="0.25">
      <c r="A28" s="17" t="s">
        <v>36</v>
      </c>
      <c r="B28" s="11"/>
      <c r="C28" s="11">
        <f>SUM(C20:C27)</f>
        <v>18951</v>
      </c>
      <c r="D28" s="11">
        <f>SUM(D20:D27)</f>
        <v>4203.46</v>
      </c>
      <c r="E28" s="11">
        <f>SUM(E20:E27)</f>
        <v>14747.539999999999</v>
      </c>
      <c r="F28" s="11">
        <f>SUM(F20:F27)</f>
        <v>0</v>
      </c>
      <c r="G28" s="11">
        <f>SUM(G20:G27)</f>
        <v>0</v>
      </c>
      <c r="H28" s="11">
        <f>SUM(C28+G28)</f>
        <v>18951</v>
      </c>
    </row>
    <row r="29" spans="1:8" x14ac:dyDescent="0.25">
      <c r="A29" s="3"/>
      <c r="B29" s="1"/>
      <c r="C29" s="4"/>
      <c r="D29" s="13"/>
      <c r="E29" s="12"/>
      <c r="F29" s="12"/>
      <c r="G29" s="12"/>
      <c r="H29" s="12"/>
    </row>
    <row r="30" spans="1:8" x14ac:dyDescent="0.25">
      <c r="A30" s="19" t="s">
        <v>37</v>
      </c>
      <c r="B30" s="1"/>
      <c r="C30" s="4"/>
      <c r="D30" s="2"/>
      <c r="E30" s="11"/>
      <c r="F30" s="11"/>
      <c r="G30" s="11"/>
      <c r="H30" s="11"/>
    </row>
    <row r="31" spans="1:8" x14ac:dyDescent="0.25">
      <c r="A31" s="20" t="s">
        <v>28</v>
      </c>
      <c r="B31" s="11"/>
      <c r="C31" s="21">
        <v>19482</v>
      </c>
      <c r="D31" s="2">
        <v>13005</v>
      </c>
      <c r="E31" s="11">
        <v>0</v>
      </c>
      <c r="F31" s="11">
        <f>E31+D31-C31</f>
        <v>-6477</v>
      </c>
      <c r="G31" s="11">
        <v>-6477</v>
      </c>
      <c r="H31" s="11">
        <f>SUM(C31+G31)</f>
        <v>13005</v>
      </c>
    </row>
    <row r="32" spans="1:8" x14ac:dyDescent="0.25">
      <c r="A32" s="3" t="s">
        <v>29</v>
      </c>
      <c r="B32" s="11"/>
      <c r="C32" s="21">
        <v>2000</v>
      </c>
      <c r="D32" s="2">
        <v>1532.11</v>
      </c>
      <c r="E32" s="11">
        <v>0</v>
      </c>
      <c r="F32" s="11">
        <f t="shared" ref="F32:F38" si="4">E32+D32-C32</f>
        <v>-467.8900000000001</v>
      </c>
      <c r="G32" s="11">
        <v>-467.89</v>
      </c>
      <c r="H32" s="11">
        <f t="shared" ref="H32:H38" si="5">SUM(C32+G32)</f>
        <v>1532.1100000000001</v>
      </c>
    </row>
    <row r="33" spans="1:8" x14ac:dyDescent="0.25">
      <c r="A33" s="3" t="s">
        <v>30</v>
      </c>
      <c r="B33" s="11"/>
      <c r="C33" s="22">
        <v>250</v>
      </c>
      <c r="D33" s="2">
        <v>0</v>
      </c>
      <c r="E33" s="11">
        <v>0</v>
      </c>
      <c r="F33" s="11">
        <f t="shared" si="4"/>
        <v>-250</v>
      </c>
      <c r="G33" s="11">
        <v>-250</v>
      </c>
      <c r="H33" s="11">
        <f t="shared" si="5"/>
        <v>0</v>
      </c>
    </row>
    <row r="34" spans="1:8" x14ac:dyDescent="0.25">
      <c r="A34" s="3" t="s">
        <v>31</v>
      </c>
      <c r="B34" s="11"/>
      <c r="C34" s="22">
        <v>7600</v>
      </c>
      <c r="D34" s="2">
        <v>4161.67</v>
      </c>
      <c r="E34" s="11">
        <v>0</v>
      </c>
      <c r="F34" s="11">
        <f t="shared" si="4"/>
        <v>-3438.33</v>
      </c>
      <c r="G34" s="11">
        <v>-3438.33</v>
      </c>
      <c r="H34" s="11">
        <f t="shared" si="5"/>
        <v>4161.67</v>
      </c>
    </row>
    <row r="35" spans="1:8" x14ac:dyDescent="0.25">
      <c r="A35" s="3" t="s">
        <v>32</v>
      </c>
      <c r="B35" s="11"/>
      <c r="C35" s="22">
        <v>1700</v>
      </c>
      <c r="D35" s="2">
        <v>1105.0899999999999</v>
      </c>
      <c r="E35" s="11">
        <v>0</v>
      </c>
      <c r="F35" s="11">
        <f t="shared" si="4"/>
        <v>-594.91000000000008</v>
      </c>
      <c r="G35" s="11">
        <v>-594.91</v>
      </c>
      <c r="H35" s="11">
        <f t="shared" si="5"/>
        <v>1105.0900000000001</v>
      </c>
    </row>
    <row r="36" spans="1:8" x14ac:dyDescent="0.25">
      <c r="A36" s="3" t="s">
        <v>33</v>
      </c>
      <c r="B36" s="11"/>
      <c r="C36" s="22">
        <v>2580</v>
      </c>
      <c r="D36" s="2">
        <v>1635</v>
      </c>
      <c r="E36" s="11">
        <v>0</v>
      </c>
      <c r="F36" s="11">
        <f t="shared" si="4"/>
        <v>-945</v>
      </c>
      <c r="G36" s="11">
        <v>-945</v>
      </c>
      <c r="H36" s="11">
        <f t="shared" si="5"/>
        <v>1635</v>
      </c>
    </row>
    <row r="37" spans="1:8" x14ac:dyDescent="0.25">
      <c r="A37" s="3" t="s">
        <v>38</v>
      </c>
      <c r="B37" s="11"/>
      <c r="C37" s="22">
        <v>5112.16</v>
      </c>
      <c r="D37" s="2">
        <v>0</v>
      </c>
      <c r="E37" s="11">
        <v>5000</v>
      </c>
      <c r="F37" s="11">
        <f t="shared" si="4"/>
        <v>-112.15999999999985</v>
      </c>
      <c r="G37" s="11">
        <v>-112.16</v>
      </c>
      <c r="H37" s="11">
        <f t="shared" si="5"/>
        <v>5000</v>
      </c>
    </row>
    <row r="38" spans="1:8" x14ac:dyDescent="0.25">
      <c r="A38" s="3" t="s">
        <v>35</v>
      </c>
      <c r="B38" s="12"/>
      <c r="C38" s="23">
        <v>5500</v>
      </c>
      <c r="D38" s="13">
        <v>4055.77</v>
      </c>
      <c r="E38" s="12">
        <v>1000</v>
      </c>
      <c r="F38" s="11">
        <f t="shared" si="4"/>
        <v>-444.22999999999956</v>
      </c>
      <c r="G38" s="12">
        <v>-444.23</v>
      </c>
      <c r="H38" s="12">
        <f t="shared" si="5"/>
        <v>5055.7700000000004</v>
      </c>
    </row>
    <row r="39" spans="1:8" x14ac:dyDescent="0.25">
      <c r="A39" s="17" t="s">
        <v>36</v>
      </c>
      <c r="B39" s="4"/>
      <c r="C39" s="24">
        <f>SUM(C31:C38)</f>
        <v>44224.160000000003</v>
      </c>
      <c r="D39" s="11">
        <f>SUM(D31:D38)</f>
        <v>25494.639999999999</v>
      </c>
      <c r="E39" s="11">
        <f>SUM(E31:E38)</f>
        <v>6000</v>
      </c>
      <c r="F39" s="11">
        <f>SUM(F31:F38)</f>
        <v>-12729.52</v>
      </c>
      <c r="G39" s="11">
        <f>SUM(G31:G38)</f>
        <v>-12729.52</v>
      </c>
      <c r="H39" s="11">
        <f>SUM(C39+G39)</f>
        <v>31494.640000000003</v>
      </c>
    </row>
    <row r="40" spans="1:8" x14ac:dyDescent="0.25">
      <c r="A40" s="17"/>
      <c r="B40" s="1"/>
      <c r="C40" s="4"/>
      <c r="D40" s="11"/>
      <c r="E40" s="11"/>
      <c r="F40" s="11"/>
      <c r="G40" s="11"/>
      <c r="H40" s="11"/>
    </row>
    <row r="41" spans="1:8" x14ac:dyDescent="0.25">
      <c r="A41" s="6" t="s">
        <v>39</v>
      </c>
      <c r="B41" s="1"/>
      <c r="C41" s="4"/>
      <c r="D41" s="2"/>
      <c r="E41" s="11"/>
      <c r="F41" s="11"/>
      <c r="G41" s="11"/>
      <c r="H41" s="11"/>
    </row>
    <row r="42" spans="1:8" x14ac:dyDescent="0.25">
      <c r="A42" s="3" t="s">
        <v>28</v>
      </c>
      <c r="B42" s="11"/>
      <c r="C42" s="22">
        <v>8881</v>
      </c>
      <c r="D42" s="2">
        <v>0</v>
      </c>
      <c r="E42" s="11">
        <v>8881</v>
      </c>
      <c r="F42" s="11">
        <f>E42+D42-C42</f>
        <v>0</v>
      </c>
      <c r="G42" s="11">
        <v>0</v>
      </c>
      <c r="H42" s="11">
        <f>SUM(C42+G42)</f>
        <v>8881</v>
      </c>
    </row>
    <row r="43" spans="1:8" x14ac:dyDescent="0.25">
      <c r="A43" s="3" t="s">
        <v>29</v>
      </c>
      <c r="B43" s="11"/>
      <c r="C43" s="22">
        <v>1650</v>
      </c>
      <c r="D43" s="2">
        <v>160</v>
      </c>
      <c r="E43" s="11">
        <v>1490</v>
      </c>
      <c r="F43" s="11">
        <f t="shared" ref="F43:F50" si="6">E43+D43-C43</f>
        <v>0</v>
      </c>
      <c r="G43" s="11">
        <v>0</v>
      </c>
      <c r="H43" s="11">
        <f t="shared" ref="H43:H50" si="7">SUM(C43+G43)</f>
        <v>1650</v>
      </c>
    </row>
    <row r="44" spans="1:8" x14ac:dyDescent="0.25">
      <c r="A44" s="3" t="s">
        <v>40</v>
      </c>
      <c r="B44" s="11"/>
      <c r="C44" s="22">
        <v>0</v>
      </c>
      <c r="D44" s="2">
        <v>0</v>
      </c>
      <c r="E44" s="11">
        <v>0</v>
      </c>
      <c r="F44" s="11">
        <f t="shared" si="6"/>
        <v>0</v>
      </c>
      <c r="G44" s="11">
        <v>0</v>
      </c>
      <c r="H44" s="11">
        <f t="shared" si="7"/>
        <v>0</v>
      </c>
    </row>
    <row r="45" spans="1:8" x14ac:dyDescent="0.25">
      <c r="A45" s="3" t="s">
        <v>30</v>
      </c>
      <c r="B45" s="11"/>
      <c r="C45" s="22">
        <v>250</v>
      </c>
      <c r="D45" s="2">
        <v>250</v>
      </c>
      <c r="E45" s="11">
        <v>0</v>
      </c>
      <c r="F45" s="11">
        <f t="shared" si="6"/>
        <v>0</v>
      </c>
      <c r="G45" s="11">
        <v>0</v>
      </c>
      <c r="H45" s="11">
        <f t="shared" si="7"/>
        <v>250</v>
      </c>
    </row>
    <row r="46" spans="1:8" x14ac:dyDescent="0.25">
      <c r="A46" s="3" t="s">
        <v>31</v>
      </c>
      <c r="B46" s="11"/>
      <c r="C46" s="22">
        <v>3900</v>
      </c>
      <c r="D46" s="2">
        <v>68.63</v>
      </c>
      <c r="E46" s="11">
        <v>3831.37</v>
      </c>
      <c r="F46" s="11">
        <f t="shared" si="6"/>
        <v>0</v>
      </c>
      <c r="G46" s="11">
        <v>0</v>
      </c>
      <c r="H46" s="11">
        <f t="shared" si="7"/>
        <v>3900</v>
      </c>
    </row>
    <row r="47" spans="1:8" x14ac:dyDescent="0.25">
      <c r="A47" s="3" t="s">
        <v>32</v>
      </c>
      <c r="B47" s="11"/>
      <c r="C47" s="22">
        <v>850</v>
      </c>
      <c r="D47" s="2">
        <v>31.36</v>
      </c>
      <c r="E47" s="11">
        <f>850-D47</f>
        <v>818.64</v>
      </c>
      <c r="F47" s="11">
        <f t="shared" si="6"/>
        <v>0</v>
      </c>
      <c r="G47" s="11">
        <v>0</v>
      </c>
      <c r="H47" s="11">
        <f t="shared" si="7"/>
        <v>850</v>
      </c>
    </row>
    <row r="48" spans="1:8" x14ac:dyDescent="0.25">
      <c r="A48" s="3" t="s">
        <v>33</v>
      </c>
      <c r="B48" s="11"/>
      <c r="C48" s="22">
        <v>3970</v>
      </c>
      <c r="D48" s="2">
        <v>1390</v>
      </c>
      <c r="E48" s="11">
        <v>2580</v>
      </c>
      <c r="F48" s="11">
        <f t="shared" si="6"/>
        <v>0</v>
      </c>
      <c r="G48" s="11">
        <v>0</v>
      </c>
      <c r="H48" s="11">
        <f t="shared" si="7"/>
        <v>3970</v>
      </c>
    </row>
    <row r="49" spans="1:8" x14ac:dyDescent="0.25">
      <c r="A49" s="3" t="s">
        <v>34</v>
      </c>
      <c r="B49" s="11"/>
      <c r="C49" s="22">
        <v>0</v>
      </c>
      <c r="D49" s="2">
        <v>0</v>
      </c>
      <c r="E49" s="11">
        <v>0</v>
      </c>
      <c r="F49" s="11">
        <f t="shared" si="6"/>
        <v>0</v>
      </c>
      <c r="G49" s="11">
        <v>0</v>
      </c>
      <c r="H49" s="11">
        <f t="shared" si="7"/>
        <v>0</v>
      </c>
    </row>
    <row r="50" spans="1:8" x14ac:dyDescent="0.25">
      <c r="A50" s="3" t="s">
        <v>35</v>
      </c>
      <c r="B50" s="12"/>
      <c r="C50" s="23">
        <v>300</v>
      </c>
      <c r="D50" s="13">
        <v>0</v>
      </c>
      <c r="E50" s="12">
        <v>300</v>
      </c>
      <c r="F50" s="11">
        <f t="shared" si="6"/>
        <v>0</v>
      </c>
      <c r="G50" s="12">
        <v>0</v>
      </c>
      <c r="H50" s="12">
        <f t="shared" si="7"/>
        <v>300</v>
      </c>
    </row>
    <row r="51" spans="1:8" x14ac:dyDescent="0.25">
      <c r="A51" s="17" t="s">
        <v>36</v>
      </c>
      <c r="B51" s="25"/>
      <c r="C51" s="24">
        <f>SUM(C42:C50)</f>
        <v>19801</v>
      </c>
      <c r="D51" s="11">
        <f>SUM(D42:D50)</f>
        <v>1899.99</v>
      </c>
      <c r="E51" s="11">
        <f>SUM(E42:E50)</f>
        <v>17901.009999999998</v>
      </c>
      <c r="F51" s="11">
        <f>SUM(F42:F50)</f>
        <v>0</v>
      </c>
      <c r="G51" s="11">
        <f>SUM(G42:G50)</f>
        <v>0</v>
      </c>
      <c r="H51" s="11">
        <f>SUM(C51+G51)</f>
        <v>19801</v>
      </c>
    </row>
    <row r="52" spans="1:8" x14ac:dyDescent="0.25">
      <c r="A52" s="3"/>
      <c r="B52" s="1"/>
      <c r="C52" s="4"/>
      <c r="D52" s="2"/>
      <c r="E52" s="11"/>
      <c r="F52" s="11"/>
      <c r="G52" s="11"/>
      <c r="H52" s="11"/>
    </row>
    <row r="53" spans="1:8" x14ac:dyDescent="0.25">
      <c r="A53" s="6" t="s">
        <v>41</v>
      </c>
      <c r="B53" s="1"/>
      <c r="C53" s="22"/>
      <c r="D53" s="2"/>
      <c r="E53" s="11"/>
      <c r="F53" s="11"/>
      <c r="G53" s="11"/>
      <c r="H53" s="11"/>
    </row>
    <row r="54" spans="1:8" x14ac:dyDescent="0.25">
      <c r="A54" s="3" t="s">
        <v>28</v>
      </c>
      <c r="B54" s="11"/>
      <c r="C54" s="22">
        <v>8881</v>
      </c>
      <c r="D54" s="2">
        <v>7425</v>
      </c>
      <c r="E54" s="11">
        <v>1456</v>
      </c>
      <c r="F54" s="11">
        <f>E54+D54-C54</f>
        <v>0</v>
      </c>
      <c r="G54" s="11">
        <v>0</v>
      </c>
      <c r="H54" s="11">
        <f t="shared" ref="H54:H63" si="8">SUM(C54+G54)</f>
        <v>8881</v>
      </c>
    </row>
    <row r="55" spans="1:8" x14ac:dyDescent="0.25">
      <c r="A55" s="3" t="s">
        <v>29</v>
      </c>
      <c r="B55" s="11"/>
      <c r="C55" s="22">
        <v>1650</v>
      </c>
      <c r="D55" s="2">
        <v>1100.8900000000001</v>
      </c>
      <c r="E55" s="11">
        <v>700</v>
      </c>
      <c r="F55" s="11">
        <f t="shared" ref="F55:F62" si="9">E55+D55-C55</f>
        <v>150.8900000000001</v>
      </c>
      <c r="G55" s="11">
        <v>150.88999999999999</v>
      </c>
      <c r="H55" s="11">
        <f t="shared" si="8"/>
        <v>1800.8899999999999</v>
      </c>
    </row>
    <row r="56" spans="1:8" x14ac:dyDescent="0.25">
      <c r="A56" s="3" t="s">
        <v>42</v>
      </c>
      <c r="B56" s="11"/>
      <c r="C56" s="22">
        <v>0</v>
      </c>
      <c r="D56" s="2">
        <v>0</v>
      </c>
      <c r="E56" s="11">
        <v>0</v>
      </c>
      <c r="F56" s="11">
        <f t="shared" si="9"/>
        <v>0</v>
      </c>
      <c r="G56" s="11">
        <v>0</v>
      </c>
      <c r="H56" s="11">
        <f t="shared" si="8"/>
        <v>0</v>
      </c>
    </row>
    <row r="57" spans="1:8" x14ac:dyDescent="0.25">
      <c r="A57" s="3" t="s">
        <v>30</v>
      </c>
      <c r="B57" s="11"/>
      <c r="C57" s="22">
        <v>250</v>
      </c>
      <c r="D57" s="2">
        <v>150</v>
      </c>
      <c r="E57" s="11">
        <v>0</v>
      </c>
      <c r="F57" s="11">
        <f t="shared" si="9"/>
        <v>-100</v>
      </c>
      <c r="G57" s="11">
        <v>-100</v>
      </c>
      <c r="H57" s="11">
        <f t="shared" si="8"/>
        <v>150</v>
      </c>
    </row>
    <row r="58" spans="1:8" x14ac:dyDescent="0.25">
      <c r="A58" s="3" t="s">
        <v>31</v>
      </c>
      <c r="B58" s="11"/>
      <c r="C58" s="22">
        <v>3900</v>
      </c>
      <c r="D58" s="2">
        <v>2401.88</v>
      </c>
      <c r="E58" s="11">
        <v>1498.12</v>
      </c>
      <c r="F58" s="11">
        <f t="shared" si="9"/>
        <v>0</v>
      </c>
      <c r="G58" s="11">
        <v>0</v>
      </c>
      <c r="H58" s="11">
        <f t="shared" si="8"/>
        <v>3900</v>
      </c>
    </row>
    <row r="59" spans="1:8" x14ac:dyDescent="0.25">
      <c r="A59" s="3" t="s">
        <v>32</v>
      </c>
      <c r="B59" s="11"/>
      <c r="C59" s="22">
        <v>850</v>
      </c>
      <c r="D59" s="2">
        <v>640.33000000000004</v>
      </c>
      <c r="E59" s="11">
        <v>209.67</v>
      </c>
      <c r="F59" s="11">
        <f t="shared" si="9"/>
        <v>0</v>
      </c>
      <c r="G59" s="11">
        <v>0</v>
      </c>
      <c r="H59" s="11">
        <f t="shared" si="8"/>
        <v>850</v>
      </c>
    </row>
    <row r="60" spans="1:8" x14ac:dyDescent="0.25">
      <c r="A60" s="3" t="s">
        <v>33</v>
      </c>
      <c r="B60" s="11"/>
      <c r="C60" s="22">
        <v>1580</v>
      </c>
      <c r="D60" s="2">
        <v>1910</v>
      </c>
      <c r="E60" s="11">
        <v>350</v>
      </c>
      <c r="F60" s="11">
        <f t="shared" si="9"/>
        <v>680</v>
      </c>
      <c r="G60" s="11">
        <v>680</v>
      </c>
      <c r="H60" s="11">
        <f t="shared" si="8"/>
        <v>2260</v>
      </c>
    </row>
    <row r="61" spans="1:8" x14ac:dyDescent="0.25">
      <c r="A61" s="3" t="s">
        <v>43</v>
      </c>
      <c r="B61" s="11"/>
      <c r="C61" s="22">
        <v>3000</v>
      </c>
      <c r="D61" s="2">
        <v>0</v>
      </c>
      <c r="E61" s="11">
        <v>2500</v>
      </c>
      <c r="F61" s="11">
        <f t="shared" si="9"/>
        <v>-500</v>
      </c>
      <c r="G61" s="11">
        <v>-500</v>
      </c>
      <c r="H61" s="11">
        <f t="shared" si="8"/>
        <v>2500</v>
      </c>
    </row>
    <row r="62" spans="1:8" x14ac:dyDescent="0.25">
      <c r="A62" s="3" t="s">
        <v>35</v>
      </c>
      <c r="B62" s="12"/>
      <c r="C62" s="23">
        <v>1025</v>
      </c>
      <c r="D62" s="13">
        <v>3305.08</v>
      </c>
      <c r="E62" s="12">
        <v>1000</v>
      </c>
      <c r="F62" s="12">
        <f t="shared" si="9"/>
        <v>3280.08</v>
      </c>
      <c r="G62" s="12">
        <v>3280.08</v>
      </c>
      <c r="H62" s="12">
        <f t="shared" si="8"/>
        <v>4305.08</v>
      </c>
    </row>
    <row r="63" spans="1:8" x14ac:dyDescent="0.25">
      <c r="A63" s="17" t="s">
        <v>36</v>
      </c>
      <c r="B63" s="25"/>
      <c r="C63" s="24">
        <f>SUM(C54:C62)</f>
        <v>21136</v>
      </c>
      <c r="D63" s="11">
        <f>SUM(D54:D62)</f>
        <v>16933.18</v>
      </c>
      <c r="E63" s="11">
        <f>SUM(E54:E62)</f>
        <v>7713.79</v>
      </c>
      <c r="F63" s="11">
        <f>SUM(F54:F62)</f>
        <v>3510.9700000000003</v>
      </c>
      <c r="G63" s="11">
        <f>SUM(G54:G62)</f>
        <v>3510.97</v>
      </c>
      <c r="H63" s="11">
        <f t="shared" si="8"/>
        <v>24646.97</v>
      </c>
    </row>
    <row r="64" spans="1:8" x14ac:dyDescent="0.25">
      <c r="A64" s="17"/>
      <c r="B64" s="1"/>
      <c r="C64" s="4"/>
      <c r="D64" s="11"/>
      <c r="E64" s="11"/>
      <c r="F64" s="11"/>
      <c r="G64" s="11"/>
      <c r="H64" s="11"/>
    </row>
    <row r="65" spans="1:8" x14ac:dyDescent="0.25">
      <c r="A65" s="6" t="s">
        <v>44</v>
      </c>
      <c r="B65" s="1"/>
      <c r="C65" s="22"/>
      <c r="D65" s="2"/>
      <c r="E65" s="11"/>
      <c r="F65" s="11"/>
      <c r="G65" s="11"/>
      <c r="H65" s="11"/>
    </row>
    <row r="66" spans="1:8" x14ac:dyDescent="0.25">
      <c r="A66" s="3" t="s">
        <v>28</v>
      </c>
      <c r="B66" s="11"/>
      <c r="C66" s="22">
        <v>6200</v>
      </c>
      <c r="D66" s="2">
        <v>1574.46</v>
      </c>
      <c r="E66" s="11">
        <v>4625.54</v>
      </c>
      <c r="F66" s="11">
        <f t="shared" ref="F66:F72" si="10">E66+D66-C66</f>
        <v>0</v>
      </c>
      <c r="G66" s="11">
        <v>0</v>
      </c>
      <c r="H66" s="11">
        <f t="shared" ref="H66:H73" si="11">SUM(C66+G66)</f>
        <v>6200</v>
      </c>
    </row>
    <row r="67" spans="1:8" x14ac:dyDescent="0.25">
      <c r="A67" s="3" t="s">
        <v>29</v>
      </c>
      <c r="B67" s="11"/>
      <c r="C67" s="22">
        <v>1300</v>
      </c>
      <c r="D67" s="2">
        <v>0</v>
      </c>
      <c r="E67" s="11">
        <v>1300</v>
      </c>
      <c r="F67" s="11">
        <f t="shared" si="10"/>
        <v>0</v>
      </c>
      <c r="G67" s="11">
        <v>0</v>
      </c>
      <c r="H67" s="11">
        <f t="shared" si="11"/>
        <v>1300</v>
      </c>
    </row>
    <row r="68" spans="1:8" x14ac:dyDescent="0.25">
      <c r="A68" s="20" t="s">
        <v>31</v>
      </c>
      <c r="B68" s="11"/>
      <c r="C68" s="22">
        <v>2625</v>
      </c>
      <c r="D68" s="2">
        <v>450.67</v>
      </c>
      <c r="E68" s="11">
        <v>2174.33</v>
      </c>
      <c r="F68" s="11">
        <f t="shared" si="10"/>
        <v>0</v>
      </c>
      <c r="G68" s="11">
        <v>0</v>
      </c>
      <c r="H68" s="11">
        <f t="shared" si="11"/>
        <v>2625</v>
      </c>
    </row>
    <row r="69" spans="1:8" x14ac:dyDescent="0.25">
      <c r="A69" s="20" t="s">
        <v>32</v>
      </c>
      <c r="B69" s="11"/>
      <c r="C69" s="22">
        <v>600</v>
      </c>
      <c r="D69" s="2">
        <v>118.19</v>
      </c>
      <c r="E69" s="11">
        <v>481.81</v>
      </c>
      <c r="F69" s="11">
        <f t="shared" si="10"/>
        <v>0</v>
      </c>
      <c r="G69" s="11">
        <v>0</v>
      </c>
      <c r="H69" s="11">
        <f t="shared" si="11"/>
        <v>600</v>
      </c>
    </row>
    <row r="70" spans="1:8" x14ac:dyDescent="0.25">
      <c r="A70" s="20" t="s">
        <v>45</v>
      </c>
      <c r="B70" s="11"/>
      <c r="C70" s="22">
        <v>0</v>
      </c>
      <c r="D70" s="2">
        <v>0</v>
      </c>
      <c r="E70" s="11">
        <v>0</v>
      </c>
      <c r="F70" s="11">
        <f t="shared" si="10"/>
        <v>0</v>
      </c>
      <c r="G70" s="11">
        <v>0</v>
      </c>
      <c r="H70" s="11">
        <f t="shared" si="11"/>
        <v>0</v>
      </c>
    </row>
    <row r="71" spans="1:8" x14ac:dyDescent="0.25">
      <c r="A71" s="20" t="s">
        <v>46</v>
      </c>
      <c r="B71" s="11"/>
      <c r="C71" s="22">
        <v>450</v>
      </c>
      <c r="D71" s="2">
        <v>0</v>
      </c>
      <c r="E71" s="11">
        <v>450</v>
      </c>
      <c r="F71" s="11">
        <v>0</v>
      </c>
      <c r="G71" s="11">
        <v>0</v>
      </c>
      <c r="H71" s="11">
        <f t="shared" si="11"/>
        <v>450</v>
      </c>
    </row>
    <row r="72" spans="1:8" x14ac:dyDescent="0.25">
      <c r="A72" s="3" t="s">
        <v>35</v>
      </c>
      <c r="B72" s="12"/>
      <c r="C72" s="23">
        <v>4600</v>
      </c>
      <c r="D72" s="13">
        <v>0</v>
      </c>
      <c r="E72" s="12">
        <v>4600</v>
      </c>
      <c r="F72" s="12">
        <f t="shared" si="10"/>
        <v>0</v>
      </c>
      <c r="G72" s="12">
        <v>0</v>
      </c>
      <c r="H72" s="11">
        <f t="shared" si="11"/>
        <v>4600</v>
      </c>
    </row>
    <row r="73" spans="1:8" x14ac:dyDescent="0.25">
      <c r="A73" s="17" t="s">
        <v>36</v>
      </c>
      <c r="B73" s="25"/>
      <c r="C73" s="24">
        <f>SUM(C66:C72)</f>
        <v>15775</v>
      </c>
      <c r="D73" s="11">
        <f>SUM(D66:D72)</f>
        <v>2143.3200000000002</v>
      </c>
      <c r="E73" s="11">
        <f>SUM(E66:E72)</f>
        <v>13631.68</v>
      </c>
      <c r="F73" s="11">
        <f>SUM(F66:F72)</f>
        <v>0</v>
      </c>
      <c r="G73" s="11">
        <f>SUM(G66:G72)</f>
        <v>0</v>
      </c>
      <c r="H73" s="11">
        <f t="shared" si="11"/>
        <v>15775</v>
      </c>
    </row>
    <row r="74" spans="1:8" x14ac:dyDescent="0.25">
      <c r="A74" s="17"/>
      <c r="B74" s="25"/>
      <c r="C74" s="4"/>
      <c r="D74" s="11"/>
      <c r="E74" s="11"/>
      <c r="F74" s="11"/>
      <c r="G74" s="11"/>
      <c r="H74" s="11"/>
    </row>
    <row r="75" spans="1:8" x14ac:dyDescent="0.25">
      <c r="A75" s="6" t="s">
        <v>47</v>
      </c>
      <c r="B75" s="1"/>
      <c r="C75" s="4"/>
      <c r="D75" s="2"/>
      <c r="E75" s="11"/>
      <c r="F75" s="11"/>
      <c r="G75" s="11"/>
      <c r="H75" s="11"/>
    </row>
    <row r="76" spans="1:8" x14ac:dyDescent="0.25">
      <c r="A76" s="3" t="s">
        <v>28</v>
      </c>
      <c r="B76" s="11"/>
      <c r="C76" s="4">
        <v>1250</v>
      </c>
      <c r="D76" s="2">
        <v>1250</v>
      </c>
      <c r="E76" s="11">
        <v>1250</v>
      </c>
      <c r="F76" s="11">
        <f t="shared" ref="F76:F82" si="12">E76+D76-C76</f>
        <v>1250</v>
      </c>
      <c r="G76" s="11">
        <v>1250</v>
      </c>
      <c r="H76" s="11">
        <f t="shared" ref="H76:H83" si="13">SUM(C76+G76)</f>
        <v>2500</v>
      </c>
    </row>
    <row r="77" spans="1:8" x14ac:dyDescent="0.25">
      <c r="A77" s="3" t="s">
        <v>29</v>
      </c>
      <c r="B77" s="11"/>
      <c r="C77" s="4">
        <v>1500</v>
      </c>
      <c r="D77" s="2">
        <v>0</v>
      </c>
      <c r="E77" s="11">
        <v>1500</v>
      </c>
      <c r="F77" s="11">
        <f t="shared" si="12"/>
        <v>0</v>
      </c>
      <c r="G77" s="11">
        <v>0</v>
      </c>
      <c r="H77" s="11">
        <f t="shared" si="13"/>
        <v>1500</v>
      </c>
    </row>
    <row r="78" spans="1:8" x14ac:dyDescent="0.25">
      <c r="A78" s="3" t="s">
        <v>48</v>
      </c>
      <c r="B78" s="11"/>
      <c r="C78" s="4">
        <v>900</v>
      </c>
      <c r="D78" s="2">
        <v>0</v>
      </c>
      <c r="E78" s="11">
        <v>900</v>
      </c>
      <c r="F78" s="11">
        <f t="shared" si="12"/>
        <v>0</v>
      </c>
      <c r="G78" s="11">
        <v>0</v>
      </c>
      <c r="H78" s="11">
        <f t="shared" si="13"/>
        <v>900</v>
      </c>
    </row>
    <row r="79" spans="1:8" x14ac:dyDescent="0.25">
      <c r="A79" s="20" t="s">
        <v>31</v>
      </c>
      <c r="B79" s="11"/>
      <c r="C79" s="4">
        <v>1000</v>
      </c>
      <c r="D79" s="2">
        <v>377.02</v>
      </c>
      <c r="E79" s="11">
        <v>400</v>
      </c>
      <c r="F79" s="11">
        <f t="shared" si="12"/>
        <v>-222.98000000000002</v>
      </c>
      <c r="G79" s="11">
        <v>-222.98</v>
      </c>
      <c r="H79" s="11">
        <f t="shared" si="13"/>
        <v>777.02</v>
      </c>
    </row>
    <row r="80" spans="1:8" x14ac:dyDescent="0.25">
      <c r="A80" s="20" t="s">
        <v>32</v>
      </c>
      <c r="B80" s="11"/>
      <c r="C80" s="4">
        <v>250</v>
      </c>
      <c r="D80" s="2">
        <v>95.63</v>
      </c>
      <c r="E80" s="11">
        <v>96</v>
      </c>
      <c r="F80" s="11">
        <f t="shared" si="12"/>
        <v>-58.370000000000005</v>
      </c>
      <c r="G80" s="11">
        <v>-58.37</v>
      </c>
      <c r="H80" s="11">
        <f t="shared" si="13"/>
        <v>191.63</v>
      </c>
    </row>
    <row r="81" spans="1:8" x14ac:dyDescent="0.25">
      <c r="A81" s="20" t="s">
        <v>45</v>
      </c>
      <c r="B81" s="11"/>
      <c r="C81" s="4">
        <v>0</v>
      </c>
      <c r="D81" s="2">
        <v>0</v>
      </c>
      <c r="E81" s="11">
        <v>0</v>
      </c>
      <c r="F81" s="11">
        <f t="shared" si="12"/>
        <v>0</v>
      </c>
      <c r="G81" s="11">
        <v>0</v>
      </c>
      <c r="H81" s="11">
        <f t="shared" si="13"/>
        <v>0</v>
      </c>
    </row>
    <row r="82" spans="1:8" x14ac:dyDescent="0.25">
      <c r="A82" s="3" t="s">
        <v>35</v>
      </c>
      <c r="B82" s="12"/>
      <c r="C82" s="12">
        <v>300</v>
      </c>
      <c r="D82" s="13">
        <v>120.85</v>
      </c>
      <c r="E82" s="12">
        <v>1000</v>
      </c>
      <c r="F82" s="12">
        <f t="shared" si="12"/>
        <v>820.84999999999991</v>
      </c>
      <c r="G82" s="12">
        <v>820.85</v>
      </c>
      <c r="H82" s="11">
        <f t="shared" si="13"/>
        <v>1120.8499999999999</v>
      </c>
    </row>
    <row r="83" spans="1:8" x14ac:dyDescent="0.25">
      <c r="A83" s="17" t="s">
        <v>36</v>
      </c>
      <c r="B83" s="25"/>
      <c r="C83" s="11">
        <f>SUM(C76:C82)</f>
        <v>5200</v>
      </c>
      <c r="D83" s="11">
        <f>SUM(D76:D82)</f>
        <v>1843.5</v>
      </c>
      <c r="E83" s="11">
        <f>SUM(E76:E82)</f>
        <v>5146</v>
      </c>
      <c r="F83" s="11">
        <f>SUM(F76:F82)</f>
        <v>1789.5</v>
      </c>
      <c r="G83" s="11">
        <f>SUM(G76:G82)</f>
        <v>1789.5</v>
      </c>
      <c r="H83" s="11">
        <f t="shared" si="13"/>
        <v>6989.5</v>
      </c>
    </row>
    <row r="84" spans="1:8" x14ac:dyDescent="0.25">
      <c r="A84" s="3"/>
      <c r="B84" s="1"/>
      <c r="C84" s="4"/>
      <c r="D84" s="2"/>
      <c r="E84" s="11"/>
      <c r="F84" s="11"/>
      <c r="G84" s="11"/>
      <c r="H84" s="11"/>
    </row>
    <row r="85" spans="1:8" x14ac:dyDescent="0.25">
      <c r="A85" s="6" t="s">
        <v>49</v>
      </c>
      <c r="B85" s="1"/>
      <c r="C85" s="22"/>
      <c r="D85" s="26"/>
      <c r="E85" s="12"/>
      <c r="F85" s="11" t="s">
        <v>3</v>
      </c>
      <c r="G85" s="12"/>
      <c r="H85" s="12"/>
    </row>
    <row r="86" spans="1:8" x14ac:dyDescent="0.25">
      <c r="A86" s="20" t="s">
        <v>50</v>
      </c>
      <c r="B86" s="11"/>
      <c r="C86" s="22">
        <v>9000</v>
      </c>
      <c r="D86" s="2">
        <v>2557.7199999999998</v>
      </c>
      <c r="E86" s="11">
        <v>6442.28</v>
      </c>
      <c r="F86" s="11">
        <f>E86+D86-C86</f>
        <v>0</v>
      </c>
      <c r="G86" s="11">
        <v>0</v>
      </c>
      <c r="H86" s="11">
        <f>SUM(C86+G86)</f>
        <v>9000</v>
      </c>
    </row>
    <row r="87" spans="1:8" x14ac:dyDescent="0.25">
      <c r="A87" s="3" t="s">
        <v>31</v>
      </c>
      <c r="B87" s="11"/>
      <c r="C87" s="22">
        <v>3200</v>
      </c>
      <c r="D87" s="2">
        <v>714.08</v>
      </c>
      <c r="E87" s="11">
        <v>2485.92</v>
      </c>
      <c r="F87" s="11">
        <f>E87+D87-C87</f>
        <v>0</v>
      </c>
      <c r="G87" s="11">
        <v>0</v>
      </c>
      <c r="H87" s="11">
        <f>SUM(C87+G87)</f>
        <v>3200</v>
      </c>
    </row>
    <row r="88" spans="1:8" x14ac:dyDescent="0.25">
      <c r="A88" s="3" t="s">
        <v>32</v>
      </c>
      <c r="B88" s="11"/>
      <c r="C88" s="22">
        <v>700</v>
      </c>
      <c r="D88" s="2">
        <v>192.05</v>
      </c>
      <c r="E88" s="11">
        <v>507.95</v>
      </c>
      <c r="F88" s="11">
        <f>E88+D88-C88</f>
        <v>0</v>
      </c>
      <c r="G88" s="11">
        <v>0</v>
      </c>
      <c r="H88" s="11">
        <f>SUM(C88+G88)</f>
        <v>700</v>
      </c>
    </row>
    <row r="89" spans="1:8" x14ac:dyDescent="0.25">
      <c r="A89" s="3" t="s">
        <v>35</v>
      </c>
      <c r="B89" s="12"/>
      <c r="C89" s="23">
        <v>1000</v>
      </c>
      <c r="D89" s="13">
        <v>1622.07</v>
      </c>
      <c r="E89" s="12">
        <v>1000</v>
      </c>
      <c r="F89" s="12">
        <f>E89+D89-C89</f>
        <v>1622.0699999999997</v>
      </c>
      <c r="G89" s="12">
        <v>1622.07</v>
      </c>
      <c r="H89" s="12">
        <f>SUM(C89+G89)</f>
        <v>2622.0699999999997</v>
      </c>
    </row>
    <row r="90" spans="1:8" x14ac:dyDescent="0.25">
      <c r="A90" s="17" t="s">
        <v>36</v>
      </c>
      <c r="B90" s="25"/>
      <c r="C90" s="24">
        <f>SUM(C86:C89)</f>
        <v>13900</v>
      </c>
      <c r="D90" s="11">
        <f>SUM(D86:D89)</f>
        <v>5085.92</v>
      </c>
      <c r="E90" s="11">
        <f>SUM(E86:E89)</f>
        <v>10436.150000000001</v>
      </c>
      <c r="F90" s="11">
        <f>SUM(F86:F89)</f>
        <v>1622.0699999999997</v>
      </c>
      <c r="G90" s="11">
        <f>SUM(G86:G89)</f>
        <v>1622.07</v>
      </c>
      <c r="H90" s="11">
        <f>SUM(C90+G90)</f>
        <v>15522.07</v>
      </c>
    </row>
    <row r="91" spans="1:8" x14ac:dyDescent="0.25">
      <c r="A91" s="3"/>
      <c r="B91" s="1"/>
      <c r="C91" s="4"/>
      <c r="D91" s="2"/>
      <c r="E91" s="11"/>
      <c r="F91" s="11"/>
      <c r="G91" s="11"/>
      <c r="H91" s="11"/>
    </row>
    <row r="92" spans="1:8" x14ac:dyDescent="0.25">
      <c r="A92" s="19" t="s">
        <v>51</v>
      </c>
      <c r="B92" s="1"/>
      <c r="C92" s="4"/>
      <c r="D92" s="11"/>
      <c r="E92" s="11"/>
      <c r="F92" s="11"/>
      <c r="G92" s="11"/>
      <c r="H92" s="11"/>
    </row>
    <row r="93" spans="1:8" x14ac:dyDescent="0.25">
      <c r="A93" s="20" t="s">
        <v>52</v>
      </c>
      <c r="B93" s="11"/>
      <c r="C93" s="22">
        <v>1978</v>
      </c>
      <c r="D93" s="11">
        <v>1278</v>
      </c>
      <c r="E93" s="11">
        <f>C93-D93</f>
        <v>700</v>
      </c>
      <c r="F93" s="11">
        <f>E93+D93-C93</f>
        <v>0</v>
      </c>
      <c r="G93" s="11">
        <v>0</v>
      </c>
      <c r="H93" s="11">
        <f>SUM(C93+G93)</f>
        <v>1978</v>
      </c>
    </row>
    <row r="94" spans="1:8" x14ac:dyDescent="0.25">
      <c r="A94" s="20" t="s">
        <v>31</v>
      </c>
      <c r="B94" s="11"/>
      <c r="C94" s="22">
        <v>800</v>
      </c>
      <c r="D94" s="11">
        <v>350.82</v>
      </c>
      <c r="E94" s="11">
        <v>449.18</v>
      </c>
      <c r="F94" s="11">
        <f>E94+D94-C94</f>
        <v>0</v>
      </c>
      <c r="G94" s="11">
        <v>0</v>
      </c>
      <c r="H94" s="11">
        <f>SUM(C94+G94)</f>
        <v>800</v>
      </c>
    </row>
    <row r="95" spans="1:8" x14ac:dyDescent="0.25">
      <c r="A95" s="20" t="s">
        <v>32</v>
      </c>
      <c r="B95" s="11"/>
      <c r="C95" s="22">
        <v>175</v>
      </c>
      <c r="D95" s="11">
        <v>97.76</v>
      </c>
      <c r="E95" s="11">
        <v>77.239999999999995</v>
      </c>
      <c r="F95" s="11">
        <f>E95+D95-C95</f>
        <v>0</v>
      </c>
      <c r="G95" s="11">
        <v>0</v>
      </c>
      <c r="H95" s="11">
        <f>SUM(C95+G95)</f>
        <v>175</v>
      </c>
    </row>
    <row r="96" spans="1:8" x14ac:dyDescent="0.25">
      <c r="A96" s="20" t="s">
        <v>35</v>
      </c>
      <c r="B96" s="12"/>
      <c r="C96" s="23">
        <v>300</v>
      </c>
      <c r="D96" s="12">
        <v>0</v>
      </c>
      <c r="E96" s="12">
        <v>300</v>
      </c>
      <c r="F96" s="12">
        <f>E96+D96-C96</f>
        <v>0</v>
      </c>
      <c r="G96" s="12">
        <v>0</v>
      </c>
      <c r="H96" s="12">
        <f>SUM(C96+G96)</f>
        <v>300</v>
      </c>
    </row>
    <row r="97" spans="1:8" x14ac:dyDescent="0.25">
      <c r="A97" s="17" t="s">
        <v>36</v>
      </c>
      <c r="B97" s="25"/>
      <c r="C97" s="24">
        <f>SUM(C93:C96)</f>
        <v>3253</v>
      </c>
      <c r="D97" s="11">
        <f>SUM(D93:D96)</f>
        <v>1726.58</v>
      </c>
      <c r="E97" s="11">
        <f>SUM(E93:E96)</f>
        <v>1526.42</v>
      </c>
      <c r="F97" s="11">
        <f>SUM(F93:F96)</f>
        <v>0</v>
      </c>
      <c r="G97" s="11">
        <f>SUM(G93:G96)</f>
        <v>0</v>
      </c>
      <c r="H97" s="11">
        <f>SUM(C97+G97)</f>
        <v>3253</v>
      </c>
    </row>
    <row r="98" spans="1:8" x14ac:dyDescent="0.25">
      <c r="A98" s="17"/>
      <c r="B98" s="25"/>
      <c r="C98" s="4"/>
      <c r="D98" s="11"/>
      <c r="E98" s="11"/>
      <c r="F98" s="11"/>
      <c r="G98" s="11"/>
      <c r="H98" s="11"/>
    </row>
    <row r="99" spans="1:8" x14ac:dyDescent="0.25">
      <c r="A99" s="19" t="s">
        <v>53</v>
      </c>
      <c r="B99" s="25"/>
      <c r="C99" s="4"/>
      <c r="D99" s="11"/>
      <c r="E99" s="11"/>
      <c r="F99" s="11"/>
      <c r="G99" s="11"/>
      <c r="H99" s="11"/>
    </row>
    <row r="100" spans="1:8" x14ac:dyDescent="0.25">
      <c r="A100" s="20" t="s">
        <v>35</v>
      </c>
      <c r="B100" s="25"/>
      <c r="C100" s="22">
        <v>2500</v>
      </c>
      <c r="D100" s="11">
        <v>2781.69</v>
      </c>
      <c r="E100" s="11">
        <v>0</v>
      </c>
      <c r="F100" s="11">
        <f>SUM(E100+D100-C100)</f>
        <v>281.69000000000005</v>
      </c>
      <c r="G100" s="11">
        <v>281.69</v>
      </c>
      <c r="H100" s="11">
        <f>SUM(C100+G100)</f>
        <v>2781.69</v>
      </c>
    </row>
    <row r="101" spans="1:8" x14ac:dyDescent="0.25">
      <c r="A101" s="20"/>
      <c r="B101" s="25"/>
      <c r="C101" s="22"/>
      <c r="D101" s="11"/>
      <c r="E101" s="11"/>
      <c r="F101" s="11"/>
      <c r="G101" s="11"/>
      <c r="H101" s="11"/>
    </row>
    <row r="102" spans="1:8" x14ac:dyDescent="0.25">
      <c r="A102" s="19" t="s">
        <v>54</v>
      </c>
      <c r="B102" s="25"/>
      <c r="C102" s="4"/>
      <c r="D102" s="11"/>
      <c r="E102" s="11"/>
      <c r="F102" s="11"/>
      <c r="G102" s="11"/>
      <c r="H102" s="11"/>
    </row>
    <row r="103" spans="1:8" x14ac:dyDescent="0.25">
      <c r="A103" s="20" t="s">
        <v>55</v>
      </c>
      <c r="B103" s="25"/>
      <c r="C103" s="22">
        <v>7000</v>
      </c>
      <c r="D103" s="11">
        <v>0</v>
      </c>
      <c r="E103" s="11">
        <v>7000</v>
      </c>
      <c r="F103" s="11">
        <f>SUM(E103+D103-C103)</f>
        <v>0</v>
      </c>
      <c r="G103" s="11">
        <v>0</v>
      </c>
      <c r="H103" s="11">
        <f>SUM(C103+G103)</f>
        <v>7000</v>
      </c>
    </row>
    <row r="104" spans="1:8" x14ac:dyDescent="0.25">
      <c r="A104" s="17"/>
      <c r="B104" s="25"/>
      <c r="C104" s="4"/>
      <c r="D104" s="11"/>
      <c r="E104" s="11"/>
      <c r="F104" s="11"/>
      <c r="G104" s="11"/>
      <c r="H104" s="11"/>
    </row>
    <row r="105" spans="1:8" ht="15.75" thickBot="1" x14ac:dyDescent="0.3">
      <c r="A105" s="27" t="s">
        <v>56</v>
      </c>
      <c r="B105" s="15">
        <v>131158</v>
      </c>
      <c r="C105" s="16">
        <f>SUM(C28+C39+C51+C63+C73+C90+C97+C100+C83)</f>
        <v>144740.16</v>
      </c>
      <c r="D105" s="15">
        <f>SUM(D28+D39+D51+D63+D73+D90+D97+D100+D83)+D103</f>
        <v>62112.280000000006</v>
      </c>
      <c r="E105" s="15">
        <f>SUM(E28+E39+E51+E63+E73+E90+E97+E100+E83)+E103</f>
        <v>84102.590000000011</v>
      </c>
      <c r="F105" s="15">
        <f>SUM(F28+F39+F51+F63+F73+F90+F97+F100+F83+F103)</f>
        <v>-5525.2899999999991</v>
      </c>
      <c r="G105" s="15">
        <f>SUM(G28+G39+G51+G63+G73+G90+G97+G100+G83+G103)</f>
        <v>-5525.2900000000018</v>
      </c>
      <c r="H105" s="15">
        <f>SUM(H28+H39+H51+H63+H73+H90+H97+H100+H83)+H103</f>
        <v>146214.87</v>
      </c>
    </row>
    <row r="106" spans="1:8" ht="15.75" thickTop="1" x14ac:dyDescent="0.25">
      <c r="A106" s="17" t="s">
        <v>57</v>
      </c>
      <c r="B106" s="12"/>
      <c r="C106" s="4"/>
      <c r="D106" s="29"/>
      <c r="E106" s="10"/>
      <c r="F106" s="29"/>
      <c r="G106" s="10"/>
      <c r="H106" s="10"/>
    </row>
    <row r="107" spans="1:8" x14ac:dyDescent="0.25">
      <c r="A107" s="19"/>
      <c r="B107" s="10"/>
      <c r="C107" s="4"/>
      <c r="D107" s="29"/>
      <c r="E107" s="10"/>
      <c r="F107" s="29"/>
      <c r="G107" s="10"/>
      <c r="H107" s="10"/>
    </row>
    <row r="108" spans="1:8" x14ac:dyDescent="0.25">
      <c r="A108" s="30" t="s">
        <v>58</v>
      </c>
      <c r="B108" s="31" t="s">
        <v>59</v>
      </c>
      <c r="C108" s="4"/>
      <c r="D108" s="32" t="s">
        <v>60</v>
      </c>
      <c r="E108" s="33" t="s">
        <v>61</v>
      </c>
      <c r="F108" s="33" t="s">
        <v>61</v>
      </c>
      <c r="G108" s="33" t="s">
        <v>61</v>
      </c>
      <c r="H108" s="33" t="s">
        <v>61</v>
      </c>
    </row>
    <row r="109" spans="1:8" x14ac:dyDescent="0.25">
      <c r="A109" s="6" t="s">
        <v>62</v>
      </c>
      <c r="B109" s="1"/>
      <c r="C109" s="4"/>
      <c r="D109" s="2"/>
      <c r="E109" s="11"/>
      <c r="F109" s="11"/>
      <c r="G109" s="11"/>
      <c r="H109" s="11"/>
    </row>
    <row r="110" spans="1:8" x14ac:dyDescent="0.25">
      <c r="A110" s="3" t="s">
        <v>63</v>
      </c>
      <c r="B110" s="34">
        <f>B105</f>
        <v>131158</v>
      </c>
      <c r="C110" s="4">
        <f>C105</f>
        <v>144740.16</v>
      </c>
      <c r="D110" s="2"/>
      <c r="E110" s="11"/>
      <c r="F110" s="11"/>
      <c r="G110" s="11"/>
      <c r="H110" s="10">
        <f>H105</f>
        <v>146214.87</v>
      </c>
    </row>
    <row r="111" spans="1:8" x14ac:dyDescent="0.25">
      <c r="A111" s="3" t="s">
        <v>64</v>
      </c>
      <c r="B111" s="13">
        <f>B16</f>
        <v>31261</v>
      </c>
      <c r="C111" s="12">
        <f>C16</f>
        <v>35300</v>
      </c>
      <c r="D111" s="2"/>
      <c r="E111" s="11"/>
      <c r="F111" s="11"/>
      <c r="G111" s="11"/>
      <c r="H111" s="12">
        <f>H16</f>
        <v>33268.25</v>
      </c>
    </row>
    <row r="112" spans="1:8" ht="15.75" thickBot="1" x14ac:dyDescent="0.3">
      <c r="A112" s="14" t="s">
        <v>65</v>
      </c>
      <c r="B112" s="28">
        <f>SUM(B110-B111)</f>
        <v>99897</v>
      </c>
      <c r="C112" s="16">
        <f>SUM(C110-C111)</f>
        <v>109440.16</v>
      </c>
      <c r="D112" s="35"/>
      <c r="E112" s="16"/>
      <c r="F112" s="16"/>
      <c r="G112" s="16"/>
      <c r="H112" s="15">
        <f>SUM(H110-H111)</f>
        <v>112946.62</v>
      </c>
    </row>
    <row r="113" spans="1:8" ht="15.75" thickTop="1" x14ac:dyDescent="0.25">
      <c r="A113" s="3"/>
      <c r="B113" s="1"/>
      <c r="C113" s="2"/>
      <c r="D113" s="2"/>
      <c r="E113" s="11"/>
      <c r="F113" s="11"/>
      <c r="G113" s="11"/>
      <c r="H113" s="11"/>
    </row>
    <row r="114" spans="1:8" x14ac:dyDescent="0.25">
      <c r="A114" s="36" t="s">
        <v>66</v>
      </c>
      <c r="B114" s="1"/>
      <c r="C114" s="2"/>
      <c r="D114" s="36"/>
      <c r="E114" s="11"/>
      <c r="F114" s="36"/>
      <c r="G114" s="11"/>
      <c r="H114" s="11"/>
    </row>
    <row r="115" spans="1:8" x14ac:dyDescent="0.25">
      <c r="C115" s="1"/>
      <c r="D115" s="1"/>
    </row>
  </sheetData>
  <printOptions gridLines="1"/>
  <pageMargins left="0.7" right="0.7" top="0.75" bottom="0.75" header="0.3" footer="0.3"/>
  <pageSetup scale="85" fitToHeight="0" orientation="landscape" r:id="rId1"/>
  <headerFooter>
    <oddHeader>&amp;LAs of 1/6/2022&amp;C&amp;"-,Bold"2021-22 ATHLETICS BUDGET
AMENDMENT #1&amp;RBessemer Area School District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tabSelected="1" zoomScaleNormal="100" workbookViewId="0">
      <selection activeCell="P17" sqref="P17"/>
    </sheetView>
  </sheetViews>
  <sheetFormatPr defaultRowHeight="15" x14ac:dyDescent="0.25"/>
  <cols>
    <col min="1" max="1" width="27.28515625" customWidth="1"/>
    <col min="2" max="2" width="12.42578125" bestFit="1" customWidth="1"/>
    <col min="3" max="3" width="12" bestFit="1" customWidth="1"/>
    <col min="4" max="4" width="14.85546875" bestFit="1" customWidth="1"/>
    <col min="5" max="5" width="16" bestFit="1" customWidth="1"/>
    <col min="6" max="6" width="14.7109375" customWidth="1"/>
    <col min="7" max="8" width="16" bestFit="1" customWidth="1"/>
    <col min="9" max="9" width="12.28515625" customWidth="1"/>
  </cols>
  <sheetData>
    <row r="1" spans="1:13" x14ac:dyDescent="0.25">
      <c r="A1" s="1"/>
      <c r="B1" s="1"/>
      <c r="C1" s="2"/>
      <c r="D1" s="3"/>
      <c r="E1" s="4"/>
      <c r="F1" s="1"/>
      <c r="G1" s="4"/>
      <c r="H1" s="4"/>
      <c r="I1" s="1"/>
    </row>
    <row r="2" spans="1:13" x14ac:dyDescent="0.25">
      <c r="A2" s="3" t="s">
        <v>0</v>
      </c>
      <c r="B2" s="5" t="s">
        <v>67</v>
      </c>
      <c r="C2" s="5" t="s">
        <v>1</v>
      </c>
      <c r="D2" s="5" t="s">
        <v>1</v>
      </c>
      <c r="E2" s="5" t="s">
        <v>1</v>
      </c>
      <c r="F2" s="6"/>
      <c r="G2" s="5" t="s">
        <v>2</v>
      </c>
      <c r="H2" s="5" t="s">
        <v>1</v>
      </c>
      <c r="I2" s="5" t="s">
        <v>69</v>
      </c>
    </row>
    <row r="3" spans="1:13" x14ac:dyDescent="0.25">
      <c r="A3" s="3" t="s">
        <v>3</v>
      </c>
      <c r="B3" s="7" t="s">
        <v>4</v>
      </c>
      <c r="C3" s="5" t="s">
        <v>9</v>
      </c>
      <c r="D3" s="7" t="s">
        <v>6</v>
      </c>
      <c r="E3" s="5" t="s">
        <v>7</v>
      </c>
      <c r="F3" s="6"/>
      <c r="G3" s="5" t="s">
        <v>8</v>
      </c>
      <c r="H3" s="5" t="s">
        <v>68</v>
      </c>
      <c r="I3" s="5" t="s">
        <v>70</v>
      </c>
    </row>
    <row r="4" spans="1:13" x14ac:dyDescent="0.25">
      <c r="A4" s="3"/>
      <c r="B4" s="8" t="s">
        <v>6</v>
      </c>
      <c r="C4" s="8" t="s">
        <v>10</v>
      </c>
      <c r="D4" s="9" t="s">
        <v>11</v>
      </c>
      <c r="E4" s="8" t="s">
        <v>12</v>
      </c>
      <c r="F4" s="9" t="s">
        <v>13</v>
      </c>
      <c r="G4" s="8" t="s">
        <v>10</v>
      </c>
      <c r="H4" s="8" t="s">
        <v>10</v>
      </c>
      <c r="I4" s="8" t="s">
        <v>10</v>
      </c>
    </row>
    <row r="5" spans="1:13" x14ac:dyDescent="0.25">
      <c r="A5" s="6" t="s">
        <v>14</v>
      </c>
      <c r="B5" s="1"/>
      <c r="C5" s="2"/>
      <c r="D5" s="38"/>
      <c r="E5" s="11"/>
      <c r="F5" s="10"/>
      <c r="G5" s="11"/>
      <c r="H5" s="11"/>
      <c r="I5" s="1"/>
    </row>
    <row r="6" spans="1:13" x14ac:dyDescent="0.25">
      <c r="A6" s="3" t="s">
        <v>15</v>
      </c>
      <c r="B6" s="11"/>
      <c r="C6" s="11">
        <v>2000</v>
      </c>
      <c r="D6" s="2">
        <v>2143</v>
      </c>
      <c r="E6" s="11">
        <v>0</v>
      </c>
      <c r="F6" s="11">
        <f>SUM(E6+D6-C6)</f>
        <v>143</v>
      </c>
      <c r="G6" s="11">
        <v>143</v>
      </c>
      <c r="H6" s="11">
        <f t="shared" ref="H6:H14" si="0">SUM(C6+G6)</f>
        <v>2143</v>
      </c>
      <c r="I6" s="11">
        <v>2000</v>
      </c>
    </row>
    <row r="7" spans="1:13" x14ac:dyDescent="0.25">
      <c r="A7" s="3" t="s">
        <v>16</v>
      </c>
      <c r="B7" s="11"/>
      <c r="C7" s="11">
        <v>3295</v>
      </c>
      <c r="D7" s="2">
        <v>3295</v>
      </c>
      <c r="E7" s="11">
        <v>0</v>
      </c>
      <c r="F7" s="11">
        <f t="shared" ref="F7:F15" si="1">SUM(E7+D7-C7)</f>
        <v>0</v>
      </c>
      <c r="G7" s="11">
        <v>0</v>
      </c>
      <c r="H7" s="11">
        <f t="shared" si="0"/>
        <v>3295</v>
      </c>
      <c r="I7" s="11">
        <v>3000</v>
      </c>
    </row>
    <row r="8" spans="1:13" x14ac:dyDescent="0.25">
      <c r="A8" s="3" t="s">
        <v>17</v>
      </c>
      <c r="B8" s="11"/>
      <c r="C8" s="11">
        <v>4000</v>
      </c>
      <c r="D8" s="2">
        <v>3536</v>
      </c>
      <c r="E8" s="11">
        <v>0</v>
      </c>
      <c r="F8" s="11">
        <f t="shared" si="1"/>
        <v>-464</v>
      </c>
      <c r="G8" s="11">
        <v>-464</v>
      </c>
      <c r="H8" s="11">
        <f t="shared" si="0"/>
        <v>3536</v>
      </c>
      <c r="I8" s="11">
        <v>3500</v>
      </c>
    </row>
    <row r="9" spans="1:13" x14ac:dyDescent="0.25">
      <c r="A9" s="3" t="s">
        <v>18</v>
      </c>
      <c r="B9" s="11"/>
      <c r="C9" s="11">
        <v>6205</v>
      </c>
      <c r="D9" s="2">
        <v>7003</v>
      </c>
      <c r="E9" s="11">
        <v>0</v>
      </c>
      <c r="F9" s="11">
        <f t="shared" si="1"/>
        <v>798</v>
      </c>
      <c r="G9" s="11">
        <v>798</v>
      </c>
      <c r="H9" s="11">
        <f t="shared" si="0"/>
        <v>7003</v>
      </c>
      <c r="I9" s="11">
        <v>6000</v>
      </c>
    </row>
    <row r="10" spans="1:13" x14ac:dyDescent="0.25">
      <c r="A10" s="3" t="s">
        <v>19</v>
      </c>
      <c r="B10" s="11"/>
      <c r="C10" s="11">
        <v>1900</v>
      </c>
      <c r="D10" s="2">
        <v>3563.44</v>
      </c>
      <c r="E10" s="11">
        <v>0</v>
      </c>
      <c r="F10" s="11">
        <f t="shared" si="1"/>
        <v>1663.44</v>
      </c>
      <c r="G10" s="11">
        <v>1663.44</v>
      </c>
      <c r="H10" s="11">
        <f t="shared" si="0"/>
        <v>3563.44</v>
      </c>
      <c r="I10" s="11">
        <v>3500</v>
      </c>
    </row>
    <row r="11" spans="1:13" x14ac:dyDescent="0.25">
      <c r="A11" s="3" t="s">
        <v>20</v>
      </c>
      <c r="B11" s="11"/>
      <c r="C11" s="11">
        <v>700</v>
      </c>
      <c r="D11" s="2">
        <v>650</v>
      </c>
      <c r="E11" s="11">
        <v>0</v>
      </c>
      <c r="F11" s="11">
        <f t="shared" si="1"/>
        <v>-50</v>
      </c>
      <c r="G11" s="11">
        <v>-50</v>
      </c>
      <c r="H11" s="11">
        <f t="shared" si="0"/>
        <v>650</v>
      </c>
      <c r="I11" s="11">
        <v>700</v>
      </c>
    </row>
    <row r="12" spans="1:13" x14ac:dyDescent="0.25">
      <c r="A12" s="3" t="s">
        <v>21</v>
      </c>
      <c r="B12" s="11"/>
      <c r="C12" s="11">
        <v>11099.82</v>
      </c>
      <c r="D12" s="2">
        <v>9431.07</v>
      </c>
      <c r="E12" s="11">
        <v>0</v>
      </c>
      <c r="F12" s="11">
        <f t="shared" si="1"/>
        <v>-1668.75</v>
      </c>
      <c r="G12" s="11">
        <v>-1668.75</v>
      </c>
      <c r="H12" s="11">
        <f t="shared" si="0"/>
        <v>9431.07</v>
      </c>
      <c r="I12" s="11">
        <v>9000</v>
      </c>
    </row>
    <row r="13" spans="1:13" x14ac:dyDescent="0.25">
      <c r="A13" s="3" t="s">
        <v>22</v>
      </c>
      <c r="B13" s="11"/>
      <c r="C13" s="11">
        <v>4000</v>
      </c>
      <c r="D13" s="2">
        <v>3923.73</v>
      </c>
      <c r="E13" s="11">
        <v>0</v>
      </c>
      <c r="F13" s="11">
        <f t="shared" si="1"/>
        <v>-76.269999999999982</v>
      </c>
      <c r="G13" s="11">
        <v>-76.27</v>
      </c>
      <c r="H13" s="11">
        <f t="shared" si="0"/>
        <v>3923.73</v>
      </c>
      <c r="I13" s="11">
        <v>4000</v>
      </c>
      <c r="M13" s="37"/>
    </row>
    <row r="14" spans="1:13" x14ac:dyDescent="0.25">
      <c r="A14" s="3" t="s">
        <v>23</v>
      </c>
      <c r="B14" s="11"/>
      <c r="C14" s="11">
        <v>68.430000000000007</v>
      </c>
      <c r="D14" s="2">
        <f>165.83+68.43</f>
        <v>234.26000000000002</v>
      </c>
      <c r="E14" s="11">
        <v>0</v>
      </c>
      <c r="F14" s="11">
        <f t="shared" si="1"/>
        <v>165.83</v>
      </c>
      <c r="G14" s="11">
        <v>165.83</v>
      </c>
      <c r="H14" s="11">
        <f t="shared" si="0"/>
        <v>234.26000000000002</v>
      </c>
      <c r="I14" s="11">
        <v>0</v>
      </c>
    </row>
    <row r="15" spans="1:13" x14ac:dyDescent="0.25">
      <c r="A15" s="3" t="s">
        <v>24</v>
      </c>
      <c r="B15" s="12"/>
      <c r="C15" s="11">
        <v>0</v>
      </c>
      <c r="D15" s="13">
        <v>0</v>
      </c>
      <c r="E15" s="12">
        <v>0</v>
      </c>
      <c r="F15" s="12">
        <f t="shared" si="1"/>
        <v>0</v>
      </c>
      <c r="G15" s="12">
        <v>0</v>
      </c>
      <c r="H15" s="12">
        <v>0</v>
      </c>
      <c r="I15" s="11">
        <v>0</v>
      </c>
    </row>
    <row r="16" spans="1:13" ht="15.75" thickBot="1" x14ac:dyDescent="0.3">
      <c r="A16" s="14" t="s">
        <v>25</v>
      </c>
      <c r="B16" s="15">
        <v>31261</v>
      </c>
      <c r="C16" s="15">
        <f>SUM(C6:C15)</f>
        <v>33268.25</v>
      </c>
      <c r="D16" s="15">
        <f>SUM(D6:D15)</f>
        <v>33779.5</v>
      </c>
      <c r="E16" s="15">
        <f>SUM(E6:E15)</f>
        <v>0</v>
      </c>
      <c r="F16" s="15">
        <f>SUM(F6:F15)</f>
        <v>511.25000000000011</v>
      </c>
      <c r="G16" s="15">
        <f>SUM(G6:G15)</f>
        <v>511.25000000000011</v>
      </c>
      <c r="H16" s="15">
        <f>C16+G16</f>
        <v>33779.5</v>
      </c>
      <c r="I16" s="15">
        <f>SUM(I6:I15)</f>
        <v>31700</v>
      </c>
    </row>
    <row r="17" spans="1:9" ht="15.75" thickTop="1" x14ac:dyDescent="0.25">
      <c r="A17" s="17" t="s">
        <v>3</v>
      </c>
      <c r="B17" s="18"/>
      <c r="C17" s="4"/>
      <c r="D17" s="2"/>
      <c r="E17" s="11"/>
      <c r="F17" s="11"/>
      <c r="G17" s="11"/>
      <c r="H17" s="11"/>
      <c r="I17" s="1"/>
    </row>
    <row r="18" spans="1:9" x14ac:dyDescent="0.25">
      <c r="A18" s="6" t="s">
        <v>26</v>
      </c>
      <c r="B18" s="1"/>
      <c r="C18" s="4"/>
      <c r="D18" s="2"/>
      <c r="E18" s="11"/>
      <c r="F18" s="11"/>
      <c r="G18" s="11"/>
      <c r="H18" s="11"/>
      <c r="I18" s="1"/>
    </row>
    <row r="19" spans="1:9" x14ac:dyDescent="0.25">
      <c r="A19" s="6" t="s">
        <v>27</v>
      </c>
      <c r="B19" s="1"/>
      <c r="C19" s="4"/>
      <c r="D19" s="2"/>
      <c r="E19" s="11"/>
      <c r="F19" s="11"/>
      <c r="G19" s="11"/>
      <c r="H19" s="11"/>
      <c r="I19" s="1"/>
    </row>
    <row r="20" spans="1:9" x14ac:dyDescent="0.25">
      <c r="A20" s="3" t="s">
        <v>28</v>
      </c>
      <c r="B20" s="11"/>
      <c r="C20" s="4">
        <v>8881</v>
      </c>
      <c r="D20" s="2">
        <v>8881</v>
      </c>
      <c r="E20" s="11">
        <v>0</v>
      </c>
      <c r="F20" s="11">
        <f>SUM(E20+D20-C20)</f>
        <v>0</v>
      </c>
      <c r="G20" s="11">
        <v>0</v>
      </c>
      <c r="H20" s="11">
        <f>SUM(C20+G20)</f>
        <v>8881</v>
      </c>
      <c r="I20" s="11">
        <v>8881</v>
      </c>
    </row>
    <row r="21" spans="1:9" x14ac:dyDescent="0.25">
      <c r="A21" s="3" t="s">
        <v>29</v>
      </c>
      <c r="B21" s="11"/>
      <c r="C21" s="11">
        <v>1650</v>
      </c>
      <c r="D21" s="2">
        <v>998.29</v>
      </c>
      <c r="E21" s="11">
        <v>0</v>
      </c>
      <c r="F21" s="11">
        <f>SUM(E21+D21-C21)</f>
        <v>-651.71</v>
      </c>
      <c r="G21" s="11">
        <v>-651.71</v>
      </c>
      <c r="H21" s="11">
        <f t="shared" ref="H21:H27" si="2">SUM(C21+G21)</f>
        <v>998.29</v>
      </c>
      <c r="I21" s="11">
        <v>1650</v>
      </c>
    </row>
    <row r="22" spans="1:9" x14ac:dyDescent="0.25">
      <c r="A22" s="3" t="s">
        <v>30</v>
      </c>
      <c r="B22" s="11"/>
      <c r="C22" s="11">
        <v>250</v>
      </c>
      <c r="D22" s="2">
        <v>250</v>
      </c>
      <c r="E22" s="11">
        <v>0</v>
      </c>
      <c r="F22" s="11">
        <f t="shared" ref="F22:F27" si="3">SUM(E22+D22-C22)</f>
        <v>0</v>
      </c>
      <c r="G22" s="11">
        <v>0</v>
      </c>
      <c r="H22" s="11">
        <f t="shared" si="2"/>
        <v>250</v>
      </c>
      <c r="I22" s="11">
        <v>250</v>
      </c>
    </row>
    <row r="23" spans="1:9" x14ac:dyDescent="0.25">
      <c r="A23" s="3" t="s">
        <v>31</v>
      </c>
      <c r="B23" s="11"/>
      <c r="C23" s="4">
        <v>3900</v>
      </c>
      <c r="D23" s="2">
        <v>2700.94</v>
      </c>
      <c r="E23" s="11">
        <v>0</v>
      </c>
      <c r="F23" s="11">
        <f t="shared" si="3"/>
        <v>-1199.06</v>
      </c>
      <c r="G23" s="11">
        <v>-1199.06</v>
      </c>
      <c r="H23" s="11">
        <f t="shared" si="2"/>
        <v>2700.94</v>
      </c>
      <c r="I23" s="11">
        <v>3900</v>
      </c>
    </row>
    <row r="24" spans="1:9" x14ac:dyDescent="0.25">
      <c r="A24" s="3" t="s">
        <v>32</v>
      </c>
      <c r="B24" s="11"/>
      <c r="C24" s="4">
        <v>850</v>
      </c>
      <c r="D24" s="2">
        <v>761.21</v>
      </c>
      <c r="E24" s="11">
        <v>0</v>
      </c>
      <c r="F24" s="11">
        <f t="shared" si="3"/>
        <v>-88.789999999999964</v>
      </c>
      <c r="G24" s="11">
        <v>-88.79</v>
      </c>
      <c r="H24" s="11">
        <f t="shared" si="2"/>
        <v>761.21</v>
      </c>
      <c r="I24" s="11">
        <v>850</v>
      </c>
    </row>
    <row r="25" spans="1:9" x14ac:dyDescent="0.25">
      <c r="A25" s="3" t="s">
        <v>33</v>
      </c>
      <c r="B25" s="11"/>
      <c r="C25" s="11">
        <v>3120</v>
      </c>
      <c r="D25" s="2">
        <v>2310</v>
      </c>
      <c r="E25" s="11">
        <v>0</v>
      </c>
      <c r="F25" s="11">
        <f t="shared" si="3"/>
        <v>-810</v>
      </c>
      <c r="G25" s="11">
        <v>-810</v>
      </c>
      <c r="H25" s="11">
        <f t="shared" si="2"/>
        <v>2310</v>
      </c>
      <c r="I25" s="11">
        <v>3120</v>
      </c>
    </row>
    <row r="26" spans="1:9" x14ac:dyDescent="0.25">
      <c r="A26" s="3" t="s">
        <v>34</v>
      </c>
      <c r="B26" s="11"/>
      <c r="C26" s="11">
        <v>0</v>
      </c>
      <c r="D26" s="2">
        <v>0</v>
      </c>
      <c r="E26" s="11">
        <v>0</v>
      </c>
      <c r="F26" s="11">
        <f t="shared" si="3"/>
        <v>0</v>
      </c>
      <c r="G26" s="11">
        <v>0</v>
      </c>
      <c r="H26" s="11">
        <f t="shared" si="2"/>
        <v>0</v>
      </c>
      <c r="I26" s="11">
        <v>0</v>
      </c>
    </row>
    <row r="27" spans="1:9" x14ac:dyDescent="0.25">
      <c r="A27" s="3" t="s">
        <v>35</v>
      </c>
      <c r="B27" s="12"/>
      <c r="C27" s="12">
        <v>300</v>
      </c>
      <c r="D27" s="13">
        <v>73.94</v>
      </c>
      <c r="E27" s="12">
        <v>0</v>
      </c>
      <c r="F27" s="12">
        <f t="shared" si="3"/>
        <v>-226.06</v>
      </c>
      <c r="G27" s="12">
        <v>-226.06</v>
      </c>
      <c r="H27" s="12">
        <f t="shared" si="2"/>
        <v>73.94</v>
      </c>
      <c r="I27" s="12">
        <v>300</v>
      </c>
    </row>
    <row r="28" spans="1:9" x14ac:dyDescent="0.25">
      <c r="A28" s="17" t="s">
        <v>36</v>
      </c>
      <c r="B28" s="11"/>
      <c r="C28" s="11">
        <f>SUM(C20:C27)</f>
        <v>18951</v>
      </c>
      <c r="D28" s="11">
        <f>SUM(D20:D27)</f>
        <v>15975.380000000003</v>
      </c>
      <c r="E28" s="11">
        <f>SUM(E20:E27)</f>
        <v>0</v>
      </c>
      <c r="F28" s="11">
        <f>SUM(F20:F27)</f>
        <v>-2975.62</v>
      </c>
      <c r="G28" s="11">
        <f>SUM(G20:G27)</f>
        <v>-2975.62</v>
      </c>
      <c r="H28" s="11">
        <f>SUM(C28+G28)</f>
        <v>15975.380000000001</v>
      </c>
      <c r="I28" s="4">
        <f>SUM(I20:I27)</f>
        <v>18951</v>
      </c>
    </row>
    <row r="29" spans="1:9" x14ac:dyDescent="0.25">
      <c r="A29" s="3"/>
      <c r="B29" s="1"/>
      <c r="C29" s="4"/>
      <c r="D29" s="13"/>
      <c r="E29" s="12"/>
      <c r="F29" s="12"/>
      <c r="G29" s="12"/>
      <c r="H29" s="12"/>
      <c r="I29" s="1"/>
    </row>
    <row r="30" spans="1:9" x14ac:dyDescent="0.25">
      <c r="A30" s="19" t="s">
        <v>37</v>
      </c>
      <c r="B30" s="1"/>
      <c r="C30" s="4"/>
      <c r="D30" s="2"/>
      <c r="E30" s="11"/>
      <c r="F30" s="11"/>
      <c r="G30" s="11"/>
      <c r="H30" s="11"/>
      <c r="I30" s="1"/>
    </row>
    <row r="31" spans="1:9" x14ac:dyDescent="0.25">
      <c r="A31" s="20" t="s">
        <v>28</v>
      </c>
      <c r="B31" s="11"/>
      <c r="C31" s="21">
        <v>13005</v>
      </c>
      <c r="D31" s="2">
        <v>13005</v>
      </c>
      <c r="E31" s="11">
        <v>0</v>
      </c>
      <c r="F31" s="11">
        <f>E31+D31-C31</f>
        <v>0</v>
      </c>
      <c r="G31" s="11">
        <v>0</v>
      </c>
      <c r="H31" s="11">
        <f>SUM(C31+G31)</f>
        <v>13005</v>
      </c>
      <c r="I31" s="11">
        <v>13005</v>
      </c>
    </row>
    <row r="32" spans="1:9" x14ac:dyDescent="0.25">
      <c r="A32" s="3" t="s">
        <v>29</v>
      </c>
      <c r="B32" s="11"/>
      <c r="C32" s="21">
        <v>1532.1100000000001</v>
      </c>
      <c r="D32" s="2">
        <v>1532.11</v>
      </c>
      <c r="E32" s="11">
        <v>0</v>
      </c>
      <c r="F32" s="11">
        <f t="shared" ref="F32:F38" si="4">E32+D32-C32</f>
        <v>0</v>
      </c>
      <c r="G32" s="11">
        <v>0</v>
      </c>
      <c r="H32" s="11">
        <f t="shared" ref="H32:H38" si="5">SUM(C32+G32)</f>
        <v>1532.1100000000001</v>
      </c>
      <c r="I32" s="11">
        <v>1700</v>
      </c>
    </row>
    <row r="33" spans="1:9" x14ac:dyDescent="0.25">
      <c r="A33" s="3" t="s">
        <v>30</v>
      </c>
      <c r="B33" s="11"/>
      <c r="C33" s="22">
        <v>0</v>
      </c>
      <c r="D33" s="2">
        <v>0</v>
      </c>
      <c r="E33" s="11">
        <v>0</v>
      </c>
      <c r="F33" s="11">
        <f t="shared" si="4"/>
        <v>0</v>
      </c>
      <c r="G33" s="11">
        <v>0</v>
      </c>
      <c r="H33" s="11">
        <f t="shared" si="5"/>
        <v>0</v>
      </c>
      <c r="I33" s="11">
        <v>250</v>
      </c>
    </row>
    <row r="34" spans="1:9" x14ac:dyDescent="0.25">
      <c r="A34" s="3" t="s">
        <v>31</v>
      </c>
      <c r="B34" s="11"/>
      <c r="C34" s="22">
        <v>4161.67</v>
      </c>
      <c r="D34" s="2">
        <v>4161.67</v>
      </c>
      <c r="E34" s="11">
        <v>0</v>
      </c>
      <c r="F34" s="11">
        <f t="shared" si="4"/>
        <v>0</v>
      </c>
      <c r="G34" s="11">
        <v>0</v>
      </c>
      <c r="H34" s="11">
        <f t="shared" si="5"/>
        <v>4161.67</v>
      </c>
      <c r="I34" s="11">
        <v>4500</v>
      </c>
    </row>
    <row r="35" spans="1:9" x14ac:dyDescent="0.25">
      <c r="A35" s="3" t="s">
        <v>32</v>
      </c>
      <c r="B35" s="11"/>
      <c r="C35" s="22">
        <v>1105.0900000000001</v>
      </c>
      <c r="D35" s="2">
        <v>1105.0899999999999</v>
      </c>
      <c r="E35" s="11">
        <v>0</v>
      </c>
      <c r="F35" s="11">
        <f t="shared" si="4"/>
        <v>0</v>
      </c>
      <c r="G35" s="11">
        <v>0</v>
      </c>
      <c r="H35" s="11">
        <f t="shared" si="5"/>
        <v>1105.0900000000001</v>
      </c>
      <c r="I35" s="11">
        <v>1300</v>
      </c>
    </row>
    <row r="36" spans="1:9" x14ac:dyDescent="0.25">
      <c r="A36" s="3" t="s">
        <v>33</v>
      </c>
      <c r="B36" s="11"/>
      <c r="C36" s="22">
        <v>1635</v>
      </c>
      <c r="D36" s="2">
        <v>1635</v>
      </c>
      <c r="E36" s="11">
        <v>0</v>
      </c>
      <c r="F36" s="11">
        <f t="shared" si="4"/>
        <v>0</v>
      </c>
      <c r="G36" s="11">
        <v>0</v>
      </c>
      <c r="H36" s="11">
        <f t="shared" si="5"/>
        <v>1635</v>
      </c>
      <c r="I36" s="11">
        <v>1800</v>
      </c>
    </row>
    <row r="37" spans="1:9" x14ac:dyDescent="0.25">
      <c r="A37" s="3" t="s">
        <v>38</v>
      </c>
      <c r="B37" s="11"/>
      <c r="C37" s="22">
        <v>5000</v>
      </c>
      <c r="D37" s="2">
        <v>1742</v>
      </c>
      <c r="E37" s="11">
        <v>0</v>
      </c>
      <c r="F37" s="11">
        <f t="shared" si="4"/>
        <v>-3258</v>
      </c>
      <c r="G37" s="11">
        <v>-3258</v>
      </c>
      <c r="H37" s="11">
        <f t="shared" si="5"/>
        <v>1742</v>
      </c>
      <c r="I37" s="11">
        <v>5000</v>
      </c>
    </row>
    <row r="38" spans="1:9" x14ac:dyDescent="0.25">
      <c r="A38" s="3" t="s">
        <v>35</v>
      </c>
      <c r="B38" s="12"/>
      <c r="C38" s="23">
        <v>5055.7700000000004</v>
      </c>
      <c r="D38" s="13">
        <v>4055.77</v>
      </c>
      <c r="E38" s="12">
        <v>0</v>
      </c>
      <c r="F38" s="11">
        <f t="shared" si="4"/>
        <v>-1000.0000000000005</v>
      </c>
      <c r="G38" s="12">
        <v>-1000</v>
      </c>
      <c r="H38" s="12">
        <f t="shared" si="5"/>
        <v>4055.7700000000004</v>
      </c>
      <c r="I38" s="12">
        <v>3000</v>
      </c>
    </row>
    <row r="39" spans="1:9" x14ac:dyDescent="0.25">
      <c r="A39" s="17" t="s">
        <v>36</v>
      </c>
      <c r="B39" s="4"/>
      <c r="C39" s="11">
        <f>SUM(C31:C38)</f>
        <v>31494.639999999999</v>
      </c>
      <c r="D39" s="11">
        <f>SUM(D31:D38)</f>
        <v>27236.639999999999</v>
      </c>
      <c r="E39" s="11">
        <f>SUM(E31:E38)</f>
        <v>0</v>
      </c>
      <c r="F39" s="11">
        <f>SUM(F31:F38)</f>
        <v>-4258</v>
      </c>
      <c r="G39" s="11">
        <f>SUM(G31:G38)</f>
        <v>-4258</v>
      </c>
      <c r="H39" s="11">
        <f>SUM(C39+G39)</f>
        <v>27236.639999999999</v>
      </c>
      <c r="I39" s="4">
        <f>SUM(I31:I38)</f>
        <v>30555</v>
      </c>
    </row>
    <row r="40" spans="1:9" x14ac:dyDescent="0.25">
      <c r="A40" s="17"/>
      <c r="B40" s="1"/>
      <c r="C40" s="4"/>
      <c r="D40" s="11"/>
      <c r="E40" s="11"/>
      <c r="F40" s="11"/>
      <c r="G40" s="11"/>
      <c r="H40" s="11"/>
      <c r="I40" s="1"/>
    </row>
    <row r="41" spans="1:9" x14ac:dyDescent="0.25">
      <c r="A41" s="6" t="s">
        <v>39</v>
      </c>
      <c r="B41" s="1"/>
      <c r="C41" s="4"/>
      <c r="D41" s="2"/>
      <c r="E41" s="11"/>
      <c r="F41" s="11"/>
      <c r="G41" s="11"/>
      <c r="H41" s="11"/>
      <c r="I41" s="1"/>
    </row>
    <row r="42" spans="1:9" x14ac:dyDescent="0.25">
      <c r="A42" s="3" t="s">
        <v>28</v>
      </c>
      <c r="B42" s="11"/>
      <c r="C42" s="22">
        <v>8881</v>
      </c>
      <c r="D42" s="2">
        <v>9106.2000000000007</v>
      </c>
      <c r="E42" s="11">
        <v>0</v>
      </c>
      <c r="F42" s="11">
        <f>E42+D42-C42</f>
        <v>225.20000000000073</v>
      </c>
      <c r="G42" s="11">
        <v>225.2</v>
      </c>
      <c r="H42" s="11">
        <f>SUM(C42+G42)</f>
        <v>9106.2000000000007</v>
      </c>
      <c r="I42" s="11">
        <v>9110</v>
      </c>
    </row>
    <row r="43" spans="1:9" x14ac:dyDescent="0.25">
      <c r="A43" s="3" t="s">
        <v>29</v>
      </c>
      <c r="B43" s="11"/>
      <c r="C43" s="22">
        <v>1650</v>
      </c>
      <c r="D43" s="2">
        <v>1175.29</v>
      </c>
      <c r="E43" s="11">
        <v>0</v>
      </c>
      <c r="F43" s="11">
        <f t="shared" ref="F43:F50" si="6">E43+D43-C43</f>
        <v>-474.71000000000004</v>
      </c>
      <c r="G43" s="11">
        <v>-474.71</v>
      </c>
      <c r="H43" s="11">
        <f t="shared" ref="H43:H50" si="7">SUM(C43+G43)</f>
        <v>1175.29</v>
      </c>
      <c r="I43" s="11">
        <v>1650</v>
      </c>
    </row>
    <row r="44" spans="1:9" x14ac:dyDescent="0.25">
      <c r="A44" s="3" t="s">
        <v>40</v>
      </c>
      <c r="B44" s="11"/>
      <c r="C44" s="22">
        <v>0</v>
      </c>
      <c r="D44" s="2">
        <v>0</v>
      </c>
      <c r="E44" s="11">
        <v>0</v>
      </c>
      <c r="F44" s="11">
        <f t="shared" si="6"/>
        <v>0</v>
      </c>
      <c r="G44" s="11">
        <v>0</v>
      </c>
      <c r="H44" s="11">
        <f t="shared" si="7"/>
        <v>0</v>
      </c>
      <c r="I44" s="11">
        <v>0</v>
      </c>
    </row>
    <row r="45" spans="1:9" x14ac:dyDescent="0.25">
      <c r="A45" s="3" t="s">
        <v>30</v>
      </c>
      <c r="B45" s="11"/>
      <c r="C45" s="22">
        <v>250</v>
      </c>
      <c r="D45" s="2">
        <v>250</v>
      </c>
      <c r="E45" s="11">
        <v>0</v>
      </c>
      <c r="F45" s="11">
        <f t="shared" si="6"/>
        <v>0</v>
      </c>
      <c r="G45" s="11">
        <v>0</v>
      </c>
      <c r="H45" s="11">
        <f t="shared" si="7"/>
        <v>250</v>
      </c>
      <c r="I45" s="11">
        <v>250</v>
      </c>
    </row>
    <row r="46" spans="1:9" x14ac:dyDescent="0.25">
      <c r="A46" s="3" t="s">
        <v>31</v>
      </c>
      <c r="B46" s="11"/>
      <c r="C46" s="22">
        <v>3900</v>
      </c>
      <c r="D46" s="2">
        <v>2751.51</v>
      </c>
      <c r="E46" s="11">
        <v>0</v>
      </c>
      <c r="F46" s="11">
        <f t="shared" si="6"/>
        <v>-1148.4899999999998</v>
      </c>
      <c r="G46" s="11">
        <v>-1148.49</v>
      </c>
      <c r="H46" s="11">
        <f t="shared" si="7"/>
        <v>2751.51</v>
      </c>
      <c r="I46" s="11">
        <v>4000</v>
      </c>
    </row>
    <row r="47" spans="1:9" x14ac:dyDescent="0.25">
      <c r="A47" s="3" t="s">
        <v>32</v>
      </c>
      <c r="B47" s="11"/>
      <c r="C47" s="22">
        <v>850</v>
      </c>
      <c r="D47" s="2">
        <v>788.07</v>
      </c>
      <c r="E47" s="11">
        <v>0</v>
      </c>
      <c r="F47" s="11">
        <f t="shared" si="6"/>
        <v>-61.92999999999995</v>
      </c>
      <c r="G47" s="11">
        <v>-61.93</v>
      </c>
      <c r="H47" s="11">
        <f t="shared" si="7"/>
        <v>788.07</v>
      </c>
      <c r="I47" s="11">
        <v>900</v>
      </c>
    </row>
    <row r="48" spans="1:9" x14ac:dyDescent="0.25">
      <c r="A48" s="3" t="s">
        <v>33</v>
      </c>
      <c r="B48" s="11"/>
      <c r="C48" s="22">
        <v>3970</v>
      </c>
      <c r="D48" s="2">
        <v>4070</v>
      </c>
      <c r="E48" s="11">
        <v>0</v>
      </c>
      <c r="F48" s="11">
        <f t="shared" si="6"/>
        <v>100</v>
      </c>
      <c r="G48" s="11">
        <v>100</v>
      </c>
      <c r="H48" s="11">
        <f t="shared" si="7"/>
        <v>4070</v>
      </c>
      <c r="I48" s="11">
        <v>4000</v>
      </c>
    </row>
    <row r="49" spans="1:9" x14ac:dyDescent="0.25">
      <c r="A49" s="3" t="s">
        <v>34</v>
      </c>
      <c r="B49" s="11"/>
      <c r="C49" s="22">
        <v>0</v>
      </c>
      <c r="D49" s="2">
        <v>0</v>
      </c>
      <c r="E49" s="11">
        <v>0</v>
      </c>
      <c r="F49" s="11">
        <f t="shared" si="6"/>
        <v>0</v>
      </c>
      <c r="G49" s="11">
        <v>0</v>
      </c>
      <c r="H49" s="11">
        <f t="shared" si="7"/>
        <v>0</v>
      </c>
      <c r="I49" s="11">
        <v>0</v>
      </c>
    </row>
    <row r="50" spans="1:9" x14ac:dyDescent="0.25">
      <c r="A50" s="3" t="s">
        <v>35</v>
      </c>
      <c r="B50" s="12"/>
      <c r="C50" s="23">
        <v>300</v>
      </c>
      <c r="D50" s="13">
        <v>300</v>
      </c>
      <c r="E50" s="12">
        <v>0</v>
      </c>
      <c r="F50" s="11">
        <f t="shared" si="6"/>
        <v>0</v>
      </c>
      <c r="G50" s="12">
        <v>0</v>
      </c>
      <c r="H50" s="12">
        <f t="shared" si="7"/>
        <v>300</v>
      </c>
      <c r="I50" s="12">
        <v>300</v>
      </c>
    </row>
    <row r="51" spans="1:9" x14ac:dyDescent="0.25">
      <c r="A51" s="17" t="s">
        <v>36</v>
      </c>
      <c r="B51" s="25"/>
      <c r="C51" s="11">
        <f>SUM(C42:C50)</f>
        <v>19801</v>
      </c>
      <c r="D51" s="11">
        <f>SUM(D42:D50)</f>
        <v>18441.07</v>
      </c>
      <c r="E51" s="11">
        <f>SUM(E42:E50)</f>
        <v>0</v>
      </c>
      <c r="F51" s="11">
        <f>SUM(F42:F50)</f>
        <v>-1359.9299999999989</v>
      </c>
      <c r="G51" s="11">
        <f>SUM(G42:G50)</f>
        <v>-1359.93</v>
      </c>
      <c r="H51" s="11">
        <f>SUM(C51+G51)</f>
        <v>18441.07</v>
      </c>
      <c r="I51" s="4">
        <f>SUM(I42:I50)</f>
        <v>20210</v>
      </c>
    </row>
    <row r="52" spans="1:9" x14ac:dyDescent="0.25">
      <c r="A52" s="3"/>
      <c r="B52" s="1"/>
      <c r="C52" s="4"/>
      <c r="D52" s="2"/>
      <c r="E52" s="11"/>
      <c r="F52" s="11"/>
      <c r="G52" s="11"/>
      <c r="H52" s="11"/>
      <c r="I52" s="1"/>
    </row>
    <row r="53" spans="1:9" x14ac:dyDescent="0.25">
      <c r="A53" s="6" t="s">
        <v>41</v>
      </c>
      <c r="B53" s="1"/>
      <c r="C53" s="22"/>
      <c r="D53" s="2"/>
      <c r="E53" s="11"/>
      <c r="F53" s="11"/>
      <c r="G53" s="11"/>
      <c r="H53" s="11"/>
      <c r="I53" s="1"/>
    </row>
    <row r="54" spans="1:9" x14ac:dyDescent="0.25">
      <c r="A54" s="3" t="s">
        <v>28</v>
      </c>
      <c r="B54" s="11"/>
      <c r="C54" s="22">
        <v>8881</v>
      </c>
      <c r="D54" s="2">
        <v>8881</v>
      </c>
      <c r="E54" s="11">
        <v>0</v>
      </c>
      <c r="F54" s="11">
        <f>E54+D54-C54</f>
        <v>0</v>
      </c>
      <c r="G54" s="11">
        <v>0</v>
      </c>
      <c r="H54" s="11">
        <f t="shared" ref="H54:H63" si="8">SUM(C54+G54)</f>
        <v>8881</v>
      </c>
      <c r="I54" s="11">
        <v>8881</v>
      </c>
    </row>
    <row r="55" spans="1:9" x14ac:dyDescent="0.25">
      <c r="A55" s="3" t="s">
        <v>29</v>
      </c>
      <c r="B55" s="11"/>
      <c r="C55" s="22">
        <v>1800.8899999999999</v>
      </c>
      <c r="D55" s="2">
        <v>1441.79</v>
      </c>
      <c r="E55" s="11">
        <v>0</v>
      </c>
      <c r="F55" s="11">
        <f t="shared" ref="F55:F62" si="9">E55+D55-C55</f>
        <v>-359.09999999999991</v>
      </c>
      <c r="G55" s="11">
        <v>-359.1</v>
      </c>
      <c r="H55" s="11">
        <f t="shared" si="8"/>
        <v>1441.79</v>
      </c>
      <c r="I55" s="11">
        <v>1900</v>
      </c>
    </row>
    <row r="56" spans="1:9" x14ac:dyDescent="0.25">
      <c r="A56" s="3" t="s">
        <v>42</v>
      </c>
      <c r="B56" s="11"/>
      <c r="C56" s="22">
        <v>0</v>
      </c>
      <c r="D56" s="2">
        <v>0</v>
      </c>
      <c r="E56" s="11">
        <v>0</v>
      </c>
      <c r="F56" s="11">
        <f t="shared" si="9"/>
        <v>0</v>
      </c>
      <c r="G56" s="11">
        <v>0</v>
      </c>
      <c r="H56" s="11">
        <f t="shared" si="8"/>
        <v>0</v>
      </c>
      <c r="I56" s="11">
        <v>0</v>
      </c>
    </row>
    <row r="57" spans="1:9" x14ac:dyDescent="0.25">
      <c r="A57" s="3" t="s">
        <v>30</v>
      </c>
      <c r="B57" s="11"/>
      <c r="C57" s="22">
        <v>150</v>
      </c>
      <c r="D57" s="2">
        <v>400</v>
      </c>
      <c r="E57" s="11">
        <v>0</v>
      </c>
      <c r="F57" s="11">
        <f t="shared" si="9"/>
        <v>250</v>
      </c>
      <c r="G57" s="11">
        <v>250</v>
      </c>
      <c r="H57" s="11">
        <f t="shared" si="8"/>
        <v>400</v>
      </c>
      <c r="I57" s="11">
        <v>250</v>
      </c>
    </row>
    <row r="58" spans="1:9" x14ac:dyDescent="0.25">
      <c r="A58" s="3" t="s">
        <v>31</v>
      </c>
      <c r="B58" s="11"/>
      <c r="C58" s="22">
        <v>3900</v>
      </c>
      <c r="D58" s="2">
        <v>2890.6</v>
      </c>
      <c r="E58" s="11">
        <v>0</v>
      </c>
      <c r="F58" s="11">
        <f t="shared" si="9"/>
        <v>-1009.4000000000001</v>
      </c>
      <c r="G58" s="11">
        <v>-1009.4</v>
      </c>
      <c r="H58" s="11">
        <f t="shared" si="8"/>
        <v>2890.6</v>
      </c>
      <c r="I58" s="11">
        <v>400</v>
      </c>
    </row>
    <row r="59" spans="1:9" x14ac:dyDescent="0.25">
      <c r="A59" s="3" t="s">
        <v>32</v>
      </c>
      <c r="B59" s="11"/>
      <c r="C59" s="22">
        <v>850</v>
      </c>
      <c r="D59" s="2">
        <v>795.24</v>
      </c>
      <c r="E59" s="11">
        <v>0</v>
      </c>
      <c r="F59" s="11">
        <f t="shared" si="9"/>
        <v>-54.759999999999991</v>
      </c>
      <c r="G59" s="11">
        <v>-54.76</v>
      </c>
      <c r="H59" s="11">
        <f t="shared" si="8"/>
        <v>795.24</v>
      </c>
      <c r="I59" s="11">
        <v>850</v>
      </c>
    </row>
    <row r="60" spans="1:9" x14ac:dyDescent="0.25">
      <c r="A60" s="3" t="s">
        <v>33</v>
      </c>
      <c r="B60" s="11"/>
      <c r="C60" s="22">
        <v>2260</v>
      </c>
      <c r="D60" s="2">
        <v>2160</v>
      </c>
      <c r="E60" s="11">
        <v>0</v>
      </c>
      <c r="F60" s="11">
        <f t="shared" si="9"/>
        <v>-100</v>
      </c>
      <c r="G60" s="11">
        <v>-100</v>
      </c>
      <c r="H60" s="11">
        <f t="shared" si="8"/>
        <v>2160</v>
      </c>
      <c r="I60" s="11">
        <v>2300</v>
      </c>
    </row>
    <row r="61" spans="1:9" x14ac:dyDescent="0.25">
      <c r="A61" s="3" t="s">
        <v>43</v>
      </c>
      <c r="B61" s="11"/>
      <c r="C61" s="22">
        <v>2500</v>
      </c>
      <c r="D61" s="2">
        <f>5153.65-3305.08</f>
        <v>1848.5699999999997</v>
      </c>
      <c r="E61" s="11">
        <v>0</v>
      </c>
      <c r="F61" s="11">
        <f t="shared" si="9"/>
        <v>-651.43000000000029</v>
      </c>
      <c r="G61" s="11">
        <v>-651.42999999999995</v>
      </c>
      <c r="H61" s="11">
        <f t="shared" si="8"/>
        <v>1848.5700000000002</v>
      </c>
      <c r="I61" s="11">
        <v>2500</v>
      </c>
    </row>
    <row r="62" spans="1:9" x14ac:dyDescent="0.25">
      <c r="A62" s="3" t="s">
        <v>35</v>
      </c>
      <c r="B62" s="12"/>
      <c r="C62" s="23">
        <v>4305.08</v>
      </c>
      <c r="D62" s="13">
        <v>3305.08</v>
      </c>
      <c r="E62" s="12">
        <v>0</v>
      </c>
      <c r="F62" s="12">
        <f t="shared" si="9"/>
        <v>-1000</v>
      </c>
      <c r="G62" s="12">
        <v>-1000</v>
      </c>
      <c r="H62" s="12">
        <f t="shared" si="8"/>
        <v>3305.08</v>
      </c>
      <c r="I62" s="12">
        <v>4000</v>
      </c>
    </row>
    <row r="63" spans="1:9" x14ac:dyDescent="0.25">
      <c r="A63" s="17" t="s">
        <v>36</v>
      </c>
      <c r="B63" s="25"/>
      <c r="C63" s="11">
        <f>SUM(C54:C62)</f>
        <v>24646.97</v>
      </c>
      <c r="D63" s="11">
        <f>SUM(D54:D62)</f>
        <v>21722.28</v>
      </c>
      <c r="E63" s="11">
        <f>SUM(E54:E62)</f>
        <v>0</v>
      </c>
      <c r="F63" s="11">
        <f>SUM(F54:F62)</f>
        <v>-2924.6900000000005</v>
      </c>
      <c r="G63" s="11">
        <f>SUM(G54:G62)</f>
        <v>-2924.69</v>
      </c>
      <c r="H63" s="11">
        <f t="shared" si="8"/>
        <v>21722.280000000002</v>
      </c>
      <c r="I63" s="4">
        <f>SUM(I54:I62)</f>
        <v>21081</v>
      </c>
    </row>
    <row r="64" spans="1:9" x14ac:dyDescent="0.25">
      <c r="A64" s="17"/>
      <c r="B64" s="1"/>
      <c r="C64" s="4"/>
      <c r="D64" s="11"/>
      <c r="E64" s="11"/>
      <c r="F64" s="11"/>
      <c r="G64" s="11"/>
      <c r="H64" s="11"/>
      <c r="I64" s="1"/>
    </row>
    <row r="65" spans="1:9" x14ac:dyDescent="0.25">
      <c r="A65" s="6" t="s">
        <v>44</v>
      </c>
      <c r="B65" s="1"/>
      <c r="C65" s="22"/>
      <c r="D65" s="2"/>
      <c r="E65" s="11"/>
      <c r="F65" s="11"/>
      <c r="G65" s="11"/>
      <c r="H65" s="11"/>
      <c r="I65" s="1"/>
    </row>
    <row r="66" spans="1:9" x14ac:dyDescent="0.25">
      <c r="A66" s="3" t="s">
        <v>28</v>
      </c>
      <c r="B66" s="11"/>
      <c r="C66" s="22">
        <v>6200</v>
      </c>
      <c r="D66" s="2">
        <v>6314.68</v>
      </c>
      <c r="E66" s="11">
        <v>0</v>
      </c>
      <c r="F66" s="11">
        <f t="shared" ref="F66:F73" si="10">E66+D66-C66</f>
        <v>114.68000000000029</v>
      </c>
      <c r="G66" s="11">
        <v>114.68</v>
      </c>
      <c r="H66" s="11">
        <f t="shared" ref="H66:H74" si="11">SUM(C66+G66)</f>
        <v>6314.68</v>
      </c>
      <c r="I66" s="11">
        <v>6200</v>
      </c>
    </row>
    <row r="67" spans="1:9" x14ac:dyDescent="0.25">
      <c r="A67" s="3" t="s">
        <v>29</v>
      </c>
      <c r="B67" s="11"/>
      <c r="C67" s="22">
        <v>1300</v>
      </c>
      <c r="D67" s="2">
        <f>75.64+1161.32</f>
        <v>1236.96</v>
      </c>
      <c r="E67" s="11">
        <v>0</v>
      </c>
      <c r="F67" s="11">
        <f t="shared" si="10"/>
        <v>-63.039999999999964</v>
      </c>
      <c r="G67" s="11">
        <v>-63.04</v>
      </c>
      <c r="H67" s="11">
        <f t="shared" si="11"/>
        <v>1236.96</v>
      </c>
      <c r="I67" s="11">
        <v>1300</v>
      </c>
    </row>
    <row r="68" spans="1:9" x14ac:dyDescent="0.25">
      <c r="A68" s="20" t="s">
        <v>31</v>
      </c>
      <c r="B68" s="11"/>
      <c r="C68" s="22">
        <v>2625</v>
      </c>
      <c r="D68" s="2">
        <v>1943.53</v>
      </c>
      <c r="E68" s="11">
        <v>0</v>
      </c>
      <c r="F68" s="11">
        <f t="shared" si="10"/>
        <v>-681.47</v>
      </c>
      <c r="G68" s="11">
        <v>-681.47</v>
      </c>
      <c r="H68" s="11">
        <f t="shared" si="11"/>
        <v>1943.53</v>
      </c>
      <c r="I68" s="11">
        <v>2700</v>
      </c>
    </row>
    <row r="69" spans="1:9" x14ac:dyDescent="0.25">
      <c r="A69" s="20" t="s">
        <v>32</v>
      </c>
      <c r="B69" s="11"/>
      <c r="C69" s="22">
        <v>600</v>
      </c>
      <c r="D69" s="2">
        <v>568.11</v>
      </c>
      <c r="E69" s="11">
        <v>0</v>
      </c>
      <c r="F69" s="11">
        <f t="shared" si="10"/>
        <v>-31.889999999999986</v>
      </c>
      <c r="G69" s="11">
        <v>-31.89</v>
      </c>
      <c r="H69" s="11">
        <f t="shared" si="11"/>
        <v>568.11</v>
      </c>
      <c r="I69" s="11">
        <v>600</v>
      </c>
    </row>
    <row r="70" spans="1:9" x14ac:dyDescent="0.25">
      <c r="A70" s="20" t="s">
        <v>45</v>
      </c>
      <c r="B70" s="11"/>
      <c r="C70" s="22">
        <v>0</v>
      </c>
      <c r="D70" s="2">
        <v>0</v>
      </c>
      <c r="E70" s="11">
        <v>0</v>
      </c>
      <c r="F70" s="11">
        <f t="shared" si="10"/>
        <v>0</v>
      </c>
      <c r="G70" s="11">
        <v>0</v>
      </c>
      <c r="H70" s="11">
        <f t="shared" si="11"/>
        <v>0</v>
      </c>
      <c r="I70" s="11">
        <v>0</v>
      </c>
    </row>
    <row r="71" spans="1:9" x14ac:dyDescent="0.25">
      <c r="A71" s="20" t="s">
        <v>46</v>
      </c>
      <c r="B71" s="11"/>
      <c r="C71" s="22">
        <v>450</v>
      </c>
      <c r="D71" s="2">
        <v>450</v>
      </c>
      <c r="E71" s="11">
        <v>0</v>
      </c>
      <c r="F71" s="11">
        <v>0</v>
      </c>
      <c r="G71" s="11">
        <v>0</v>
      </c>
      <c r="H71" s="11">
        <f t="shared" si="11"/>
        <v>450</v>
      </c>
      <c r="I71" s="11">
        <v>450</v>
      </c>
    </row>
    <row r="72" spans="1:9" x14ac:dyDescent="0.25">
      <c r="A72" s="20" t="s">
        <v>71</v>
      </c>
      <c r="B72" s="11"/>
      <c r="C72" s="22">
        <v>0</v>
      </c>
      <c r="D72" s="2">
        <v>0</v>
      </c>
      <c r="E72" s="11">
        <v>0</v>
      </c>
      <c r="F72" s="11">
        <v>0</v>
      </c>
      <c r="G72" s="11">
        <v>0</v>
      </c>
      <c r="H72" s="11">
        <v>0</v>
      </c>
      <c r="I72" s="11">
        <v>4000</v>
      </c>
    </row>
    <row r="73" spans="1:9" x14ac:dyDescent="0.25">
      <c r="A73" s="3" t="s">
        <v>35</v>
      </c>
      <c r="B73" s="12"/>
      <c r="C73" s="23">
        <v>4600</v>
      </c>
      <c r="D73" s="13">
        <f>6686.46-450</f>
        <v>6236.46</v>
      </c>
      <c r="E73" s="12">
        <v>0</v>
      </c>
      <c r="F73" s="12">
        <f t="shared" si="10"/>
        <v>1636.46</v>
      </c>
      <c r="G73" s="12">
        <v>1636.46</v>
      </c>
      <c r="H73" s="12">
        <f t="shared" si="11"/>
        <v>6236.46</v>
      </c>
      <c r="I73" s="12">
        <v>3000</v>
      </c>
    </row>
    <row r="74" spans="1:9" x14ac:dyDescent="0.25">
      <c r="A74" s="17" t="s">
        <v>36</v>
      </c>
      <c r="B74" s="25"/>
      <c r="C74" s="11">
        <f>SUM(C66:C73)</f>
        <v>15775</v>
      </c>
      <c r="D74" s="11">
        <f>SUM(D66:D73)</f>
        <v>16749.740000000002</v>
      </c>
      <c r="E74" s="11">
        <f>SUM(E66:E73)</f>
        <v>0</v>
      </c>
      <c r="F74" s="11">
        <f>SUM(F66:F73)</f>
        <v>974.74000000000035</v>
      </c>
      <c r="G74" s="11">
        <f>SUM(G66:G73)</f>
        <v>974.74</v>
      </c>
      <c r="H74" s="11">
        <f t="shared" si="11"/>
        <v>16749.740000000002</v>
      </c>
      <c r="I74" s="11">
        <f>SUM(I66:I73)</f>
        <v>18250</v>
      </c>
    </row>
    <row r="75" spans="1:9" x14ac:dyDescent="0.25">
      <c r="A75" s="17"/>
      <c r="B75" s="25"/>
      <c r="C75" s="4"/>
      <c r="D75" s="11"/>
      <c r="E75" s="11"/>
      <c r="F75" s="11"/>
      <c r="G75" s="11"/>
      <c r="H75" s="11"/>
      <c r="I75" s="1"/>
    </row>
    <row r="76" spans="1:9" x14ac:dyDescent="0.25">
      <c r="A76" s="6" t="s">
        <v>47</v>
      </c>
      <c r="B76" s="1"/>
      <c r="C76" s="4"/>
      <c r="D76" s="2"/>
      <c r="E76" s="11"/>
      <c r="F76" s="11"/>
      <c r="G76" s="11"/>
      <c r="H76" s="11"/>
      <c r="I76" s="1"/>
    </row>
    <row r="77" spans="1:9" x14ac:dyDescent="0.25">
      <c r="A77" s="3" t="s">
        <v>28</v>
      </c>
      <c r="B77" s="11"/>
      <c r="C77" s="4">
        <v>2500</v>
      </c>
      <c r="D77" s="2">
        <v>2500</v>
      </c>
      <c r="E77" s="11">
        <v>0</v>
      </c>
      <c r="F77" s="11">
        <f>E77+D77-C77</f>
        <v>0</v>
      </c>
      <c r="G77" s="11">
        <v>0</v>
      </c>
      <c r="H77" s="11">
        <f t="shared" ref="H77:H84" si="12">SUM(C77+G77)</f>
        <v>2500</v>
      </c>
      <c r="I77" s="11">
        <v>1250</v>
      </c>
    </row>
    <row r="78" spans="1:9" x14ac:dyDescent="0.25">
      <c r="A78" s="3" t="s">
        <v>29</v>
      </c>
      <c r="B78" s="11"/>
      <c r="C78" s="4">
        <v>1500</v>
      </c>
      <c r="D78" s="2">
        <v>852.36</v>
      </c>
      <c r="E78" s="11">
        <v>0</v>
      </c>
      <c r="F78" s="11">
        <f t="shared" ref="F78:F83" si="13">E78+D78-C78</f>
        <v>-647.64</v>
      </c>
      <c r="G78" s="11">
        <v>-647.64</v>
      </c>
      <c r="H78" s="11">
        <f t="shared" si="12"/>
        <v>852.36</v>
      </c>
      <c r="I78" s="11">
        <v>1500</v>
      </c>
    </row>
    <row r="79" spans="1:9" x14ac:dyDescent="0.25">
      <c r="A79" s="3" t="s">
        <v>48</v>
      </c>
      <c r="B79" s="11"/>
      <c r="C79" s="4">
        <v>900</v>
      </c>
      <c r="D79" s="2">
        <v>1180</v>
      </c>
      <c r="E79" s="11">
        <v>0</v>
      </c>
      <c r="F79" s="11">
        <f t="shared" si="13"/>
        <v>280</v>
      </c>
      <c r="G79" s="11">
        <v>280</v>
      </c>
      <c r="H79" s="11">
        <f t="shared" si="12"/>
        <v>1180</v>
      </c>
      <c r="I79" s="11">
        <v>900</v>
      </c>
    </row>
    <row r="80" spans="1:9" x14ac:dyDescent="0.25">
      <c r="A80" s="20" t="s">
        <v>31</v>
      </c>
      <c r="B80" s="11"/>
      <c r="C80" s="4">
        <v>777.02</v>
      </c>
      <c r="D80" s="2">
        <v>822.1</v>
      </c>
      <c r="E80" s="11">
        <v>0</v>
      </c>
      <c r="F80" s="11">
        <f t="shared" si="13"/>
        <v>45.080000000000041</v>
      </c>
      <c r="G80" s="11">
        <v>45.08</v>
      </c>
      <c r="H80" s="11">
        <f t="shared" si="12"/>
        <v>822.1</v>
      </c>
      <c r="I80" s="11">
        <v>450</v>
      </c>
    </row>
    <row r="81" spans="1:9" x14ac:dyDescent="0.25">
      <c r="A81" s="20" t="s">
        <v>32</v>
      </c>
      <c r="B81" s="11"/>
      <c r="C81" s="4">
        <v>191.63</v>
      </c>
      <c r="D81" s="2">
        <v>272.64999999999998</v>
      </c>
      <c r="E81" s="11">
        <v>0</v>
      </c>
      <c r="F81" s="11">
        <f t="shared" si="13"/>
        <v>81.019999999999982</v>
      </c>
      <c r="G81" s="11">
        <v>81.02</v>
      </c>
      <c r="H81" s="11">
        <f t="shared" si="12"/>
        <v>272.64999999999998</v>
      </c>
      <c r="I81" s="11">
        <v>250</v>
      </c>
    </row>
    <row r="82" spans="1:9" x14ac:dyDescent="0.25">
      <c r="A82" s="20" t="s">
        <v>45</v>
      </c>
      <c r="B82" s="11"/>
      <c r="C82" s="4">
        <v>0</v>
      </c>
      <c r="D82" s="2">
        <v>0</v>
      </c>
      <c r="E82" s="11">
        <v>0</v>
      </c>
      <c r="F82" s="11">
        <f t="shared" si="13"/>
        <v>0</v>
      </c>
      <c r="G82" s="11">
        <v>0</v>
      </c>
      <c r="H82" s="11">
        <f t="shared" si="12"/>
        <v>0</v>
      </c>
      <c r="I82" s="11">
        <v>0</v>
      </c>
    </row>
    <row r="83" spans="1:9" x14ac:dyDescent="0.25">
      <c r="A83" s="3" t="s">
        <v>35</v>
      </c>
      <c r="B83" s="12"/>
      <c r="C83" s="12">
        <v>1120.8499999999999</v>
      </c>
      <c r="D83" s="13">
        <v>889.56</v>
      </c>
      <c r="E83" s="12">
        <v>0</v>
      </c>
      <c r="F83" s="12">
        <f t="shared" si="13"/>
        <v>-231.28999999999996</v>
      </c>
      <c r="G83" s="12">
        <v>-231.29</v>
      </c>
      <c r="H83" s="11">
        <f t="shared" si="12"/>
        <v>889.56</v>
      </c>
      <c r="I83" s="12">
        <v>2000</v>
      </c>
    </row>
    <row r="84" spans="1:9" x14ac:dyDescent="0.25">
      <c r="A84" s="17" t="s">
        <v>36</v>
      </c>
      <c r="B84" s="25"/>
      <c r="C84" s="11">
        <f>SUM(C77:C83)</f>
        <v>6989.5</v>
      </c>
      <c r="D84" s="11">
        <f>SUM(D77:D83)</f>
        <v>6516.67</v>
      </c>
      <c r="E84" s="11">
        <f>SUM(E77:E83)</f>
        <v>0</v>
      </c>
      <c r="F84" s="11">
        <f>SUM(F77:F83)</f>
        <v>-472.82999999999993</v>
      </c>
      <c r="G84" s="11">
        <f>SUM(G77:G83)</f>
        <v>-472.83000000000004</v>
      </c>
      <c r="H84" s="11">
        <f t="shared" si="12"/>
        <v>6516.67</v>
      </c>
      <c r="I84" s="11">
        <f>SUM(I77:I83)</f>
        <v>6350</v>
      </c>
    </row>
    <row r="85" spans="1:9" x14ac:dyDescent="0.25">
      <c r="A85" s="3"/>
      <c r="B85" s="1"/>
      <c r="C85" s="4"/>
      <c r="D85" s="2"/>
      <c r="E85" s="11"/>
      <c r="F85" s="11"/>
      <c r="G85" s="11"/>
      <c r="H85" s="11"/>
      <c r="I85" s="1"/>
    </row>
    <row r="86" spans="1:9" x14ac:dyDescent="0.25">
      <c r="A86" s="6" t="s">
        <v>49</v>
      </c>
      <c r="B86" s="1"/>
      <c r="C86" s="22"/>
      <c r="D86" s="26"/>
      <c r="E86" s="12"/>
      <c r="F86" s="11" t="s">
        <v>3</v>
      </c>
      <c r="G86" s="12"/>
      <c r="H86" s="12"/>
      <c r="I86" s="1"/>
    </row>
    <row r="87" spans="1:9" x14ac:dyDescent="0.25">
      <c r="A87" s="20" t="s">
        <v>50</v>
      </c>
      <c r="B87" s="11"/>
      <c r="C87" s="22">
        <v>9000</v>
      </c>
      <c r="D87" s="2">
        <v>8134.68</v>
      </c>
      <c r="E87" s="11">
        <f>C87-D87</f>
        <v>865.31999999999971</v>
      </c>
      <c r="F87" s="11">
        <f>E87+D87-C87</f>
        <v>0</v>
      </c>
      <c r="G87" s="11">
        <v>0</v>
      </c>
      <c r="H87" s="11">
        <f>SUM(C87+G87)</f>
        <v>9000</v>
      </c>
      <c r="I87" s="1">
        <v>9000</v>
      </c>
    </row>
    <row r="88" spans="1:9" x14ac:dyDescent="0.25">
      <c r="A88" s="3" t="s">
        <v>31</v>
      </c>
      <c r="B88" s="11"/>
      <c r="C88" s="22">
        <v>3200</v>
      </c>
      <c r="D88" s="2">
        <v>2260.96</v>
      </c>
      <c r="E88" s="11">
        <f>50*5</f>
        <v>250</v>
      </c>
      <c r="F88" s="11">
        <f>E88+D88-C88</f>
        <v>-689.04</v>
      </c>
      <c r="G88" s="11">
        <v>-689.04</v>
      </c>
      <c r="H88" s="11">
        <f>SUM(C88+G88)</f>
        <v>2510.96</v>
      </c>
      <c r="I88" s="1">
        <v>3200</v>
      </c>
    </row>
    <row r="89" spans="1:9" x14ac:dyDescent="0.25">
      <c r="A89" s="3" t="s">
        <v>32</v>
      </c>
      <c r="B89" s="11"/>
      <c r="C89" s="22">
        <v>700</v>
      </c>
      <c r="D89" s="2">
        <v>650.33000000000004</v>
      </c>
      <c r="E89" s="11">
        <f>15.31*5</f>
        <v>76.55</v>
      </c>
      <c r="F89" s="11">
        <f>E89+D89-C89</f>
        <v>26.879999999999995</v>
      </c>
      <c r="G89" s="11">
        <v>26.88</v>
      </c>
      <c r="H89" s="11">
        <f>SUM(C89+G89)</f>
        <v>726.88</v>
      </c>
      <c r="I89" s="1">
        <v>700</v>
      </c>
    </row>
    <row r="90" spans="1:9" x14ac:dyDescent="0.25">
      <c r="A90" s="3" t="s">
        <v>35</v>
      </c>
      <c r="B90" s="12"/>
      <c r="C90" s="23">
        <v>2622.0699999999997</v>
      </c>
      <c r="D90" s="13">
        <f>1204.35</f>
        <v>1204.3499999999999</v>
      </c>
      <c r="E90" s="12">
        <v>0</v>
      </c>
      <c r="F90" s="12">
        <f>E90+D90-C90</f>
        <v>-1417.7199999999998</v>
      </c>
      <c r="G90" s="12">
        <v>-1417.72</v>
      </c>
      <c r="H90" s="12">
        <f>SUM(C90+G90)</f>
        <v>1204.3499999999997</v>
      </c>
      <c r="I90" s="39">
        <v>3000</v>
      </c>
    </row>
    <row r="91" spans="1:9" x14ac:dyDescent="0.25">
      <c r="A91" s="17" t="s">
        <v>36</v>
      </c>
      <c r="B91" s="25"/>
      <c r="C91" s="11">
        <f>SUM(C87:C90)</f>
        <v>15522.07</v>
      </c>
      <c r="D91" s="11">
        <f>SUM(D87:D90)</f>
        <v>12250.32</v>
      </c>
      <c r="E91" s="11">
        <f>SUM(E87:E90)</f>
        <v>1191.8699999999997</v>
      </c>
      <c r="F91" s="11">
        <f>SUM(F87:F90)</f>
        <v>-2079.8799999999997</v>
      </c>
      <c r="G91" s="11">
        <f>SUM(G87:G90)</f>
        <v>-2079.88</v>
      </c>
      <c r="H91" s="11">
        <f>SUM(C91+G91)</f>
        <v>13442.189999999999</v>
      </c>
      <c r="I91" s="11">
        <f>SUM(I87:I90)</f>
        <v>15900</v>
      </c>
    </row>
    <row r="92" spans="1:9" x14ac:dyDescent="0.25">
      <c r="A92" s="3"/>
      <c r="B92" s="1"/>
      <c r="C92" s="4"/>
      <c r="D92" s="2"/>
      <c r="E92" s="11"/>
      <c r="F92" s="11"/>
      <c r="G92" s="11"/>
      <c r="H92" s="11"/>
      <c r="I92" s="1"/>
    </row>
    <row r="93" spans="1:9" x14ac:dyDescent="0.25">
      <c r="A93" s="19" t="s">
        <v>51</v>
      </c>
      <c r="B93" s="1"/>
      <c r="C93" s="4"/>
      <c r="D93" s="11"/>
      <c r="E93" s="11"/>
      <c r="F93" s="11"/>
      <c r="G93" s="11"/>
      <c r="H93" s="11"/>
      <c r="I93" s="1"/>
    </row>
    <row r="94" spans="1:9" x14ac:dyDescent="0.25">
      <c r="A94" s="20" t="s">
        <v>52</v>
      </c>
      <c r="B94" s="11"/>
      <c r="C94" s="22">
        <v>1978</v>
      </c>
      <c r="D94" s="11">
        <v>1278</v>
      </c>
      <c r="E94" s="11">
        <v>0</v>
      </c>
      <c r="F94" s="11">
        <f>E94+D94-C94</f>
        <v>-700</v>
      </c>
      <c r="G94" s="11">
        <v>-700</v>
      </c>
      <c r="H94" s="11">
        <f>SUM(C94+G94)</f>
        <v>1278</v>
      </c>
      <c r="I94" s="1">
        <v>1978</v>
      </c>
    </row>
    <row r="95" spans="1:9" x14ac:dyDescent="0.25">
      <c r="A95" s="20" t="s">
        <v>31</v>
      </c>
      <c r="B95" s="11"/>
      <c r="C95" s="22">
        <v>800</v>
      </c>
      <c r="D95" s="11">
        <v>350.82</v>
      </c>
      <c r="E95" s="11">
        <v>0</v>
      </c>
      <c r="F95" s="11">
        <f>E95+D95-C95</f>
        <v>-449.18</v>
      </c>
      <c r="G95" s="11">
        <v>-449.18</v>
      </c>
      <c r="H95" s="11">
        <f>SUM(C95+G95)</f>
        <v>350.82</v>
      </c>
      <c r="I95" s="11">
        <v>800</v>
      </c>
    </row>
    <row r="96" spans="1:9" x14ac:dyDescent="0.25">
      <c r="A96" s="20" t="s">
        <v>32</v>
      </c>
      <c r="B96" s="11"/>
      <c r="C96" s="22">
        <v>175</v>
      </c>
      <c r="D96" s="11">
        <v>97.76</v>
      </c>
      <c r="E96" s="11">
        <v>0</v>
      </c>
      <c r="F96" s="11">
        <f>E96+D96-C96</f>
        <v>-77.239999999999995</v>
      </c>
      <c r="G96" s="11">
        <v>-77.239999999999995</v>
      </c>
      <c r="H96" s="11">
        <f>SUM(C96+G96)</f>
        <v>97.76</v>
      </c>
      <c r="I96" s="11">
        <v>175</v>
      </c>
    </row>
    <row r="97" spans="1:9" x14ac:dyDescent="0.25">
      <c r="A97" s="20" t="s">
        <v>35</v>
      </c>
      <c r="B97" s="12"/>
      <c r="C97" s="23">
        <v>300</v>
      </c>
      <c r="D97" s="12">
        <v>0</v>
      </c>
      <c r="E97" s="12">
        <v>0</v>
      </c>
      <c r="F97" s="12">
        <f>E97+D97-C97</f>
        <v>-300</v>
      </c>
      <c r="G97" s="12">
        <v>-300</v>
      </c>
      <c r="H97" s="12">
        <f>SUM(C97+G97)</f>
        <v>0</v>
      </c>
      <c r="I97" s="12">
        <v>300</v>
      </c>
    </row>
    <row r="98" spans="1:9" x14ac:dyDescent="0.25">
      <c r="A98" s="17" t="s">
        <v>36</v>
      </c>
      <c r="B98" s="25"/>
      <c r="C98" s="11">
        <f>SUM(C94:C97)</f>
        <v>3253</v>
      </c>
      <c r="D98" s="11">
        <f>SUM(D94:D97)</f>
        <v>1726.58</v>
      </c>
      <c r="E98" s="11">
        <f>SUM(E94:E97)</f>
        <v>0</v>
      </c>
      <c r="F98" s="11">
        <f>SUM(F94:F97)</f>
        <v>-1526.42</v>
      </c>
      <c r="G98" s="11">
        <f>SUM(G94:G97)</f>
        <v>-1526.42</v>
      </c>
      <c r="H98" s="11">
        <f>SUM(C98+G98)</f>
        <v>1726.58</v>
      </c>
      <c r="I98" s="11">
        <f>SUM(I94:I97)</f>
        <v>3253</v>
      </c>
    </row>
    <row r="99" spans="1:9" x14ac:dyDescent="0.25">
      <c r="A99" s="17"/>
      <c r="B99" s="25"/>
      <c r="C99" s="4"/>
      <c r="D99" s="11"/>
      <c r="E99" s="11"/>
      <c r="F99" s="11"/>
      <c r="G99" s="11"/>
      <c r="H99" s="11"/>
      <c r="I99" s="1"/>
    </row>
    <row r="100" spans="1:9" x14ac:dyDescent="0.25">
      <c r="A100" s="19" t="s">
        <v>53</v>
      </c>
      <c r="B100" s="25"/>
      <c r="C100" s="4"/>
      <c r="D100" s="11"/>
      <c r="E100" s="11"/>
      <c r="F100" s="11"/>
      <c r="G100" s="11"/>
      <c r="H100" s="11"/>
      <c r="I100" s="1"/>
    </row>
    <row r="101" spans="1:9" x14ac:dyDescent="0.25">
      <c r="A101" s="20" t="s">
        <v>35</v>
      </c>
      <c r="B101" s="25"/>
      <c r="C101" s="11">
        <v>2781.69</v>
      </c>
      <c r="D101" s="11">
        <v>2781.69</v>
      </c>
      <c r="E101" s="11">
        <v>0</v>
      </c>
      <c r="F101" s="11">
        <f>SUM(E101+D101-C101)</f>
        <v>0</v>
      </c>
      <c r="G101" s="11">
        <v>0</v>
      </c>
      <c r="H101" s="11">
        <f>SUM(C101+G101)</f>
        <v>2781.69</v>
      </c>
      <c r="I101" s="11">
        <v>3400</v>
      </c>
    </row>
    <row r="102" spans="1:9" x14ac:dyDescent="0.25">
      <c r="A102" s="20"/>
      <c r="B102" s="25"/>
      <c r="C102" s="22"/>
      <c r="D102" s="11"/>
      <c r="E102" s="11"/>
      <c r="F102" s="11"/>
      <c r="G102" s="11"/>
      <c r="H102" s="11"/>
      <c r="I102" s="1"/>
    </row>
    <row r="103" spans="1:9" x14ac:dyDescent="0.25">
      <c r="A103" s="19" t="s">
        <v>54</v>
      </c>
      <c r="B103" s="25"/>
      <c r="C103" s="4"/>
      <c r="D103" s="11"/>
      <c r="E103" s="11"/>
      <c r="F103" s="11"/>
      <c r="G103" s="11"/>
      <c r="H103" s="11"/>
      <c r="I103" s="1"/>
    </row>
    <row r="104" spans="1:9" x14ac:dyDescent="0.25">
      <c r="A104" s="20" t="s">
        <v>55</v>
      </c>
      <c r="B104" s="25"/>
      <c r="C104" s="11">
        <v>7000</v>
      </c>
      <c r="D104" s="11">
        <v>2820.56</v>
      </c>
      <c r="E104" s="11">
        <v>0</v>
      </c>
      <c r="F104" s="11">
        <f>SUM(E104+D104-C104)</f>
        <v>-4179.4400000000005</v>
      </c>
      <c r="G104" s="11">
        <v>-4179.4399999999996</v>
      </c>
      <c r="H104" s="11">
        <f>SUM(C104+G104)</f>
        <v>2820.5600000000004</v>
      </c>
      <c r="I104" s="11">
        <v>7000</v>
      </c>
    </row>
    <row r="105" spans="1:9" x14ac:dyDescent="0.25">
      <c r="A105" s="17"/>
      <c r="B105" s="25"/>
      <c r="C105" s="4"/>
      <c r="D105" s="11"/>
      <c r="E105" s="11"/>
      <c r="F105" s="11"/>
      <c r="G105" s="11"/>
      <c r="H105" s="11"/>
      <c r="I105" s="1"/>
    </row>
    <row r="106" spans="1:9" ht="15.75" thickBot="1" x14ac:dyDescent="0.3">
      <c r="A106" s="27" t="s">
        <v>56</v>
      </c>
      <c r="B106" s="15">
        <v>131158</v>
      </c>
      <c r="C106" s="15">
        <f>SUM(C28+C39+C51+C63+C74+C91+C98+C101+C84)+C104</f>
        <v>146214.87</v>
      </c>
      <c r="D106" s="15">
        <f>SUM(D28+D39+D51+D63+D74+D91+D98+D101+D84)+D104</f>
        <v>126220.93</v>
      </c>
      <c r="E106" s="15">
        <f>SUM(E28+E39+E51+E63+E74+E91+E98+E101+E84)+E104</f>
        <v>1191.8699999999997</v>
      </c>
      <c r="F106" s="15">
        <f>SUM(F28+F39+F51+F63+F74+F91+F98+F101+F84+F104)</f>
        <v>-18802.07</v>
      </c>
      <c r="G106" s="15">
        <f>SUM(G28+G39+G51+G63+G74+G91+G98+G101+G84+G104)</f>
        <v>-18802.07</v>
      </c>
      <c r="H106" s="15">
        <f>SUM(H28+H39+H51+H63+H74+H91+H98+H101+H84)+H104</f>
        <v>127412.80000000002</v>
      </c>
      <c r="I106" s="15">
        <f>SUM(I28+I39+I51+I63+I74+I91+I98+I101+I84)+I104</f>
        <v>144950</v>
      </c>
    </row>
    <row r="107" spans="1:9" ht="15.75" thickTop="1" x14ac:dyDescent="0.25">
      <c r="A107" s="17" t="s">
        <v>57</v>
      </c>
      <c r="B107" s="12"/>
      <c r="C107" s="4"/>
      <c r="D107" s="29"/>
      <c r="E107" s="10"/>
      <c r="F107" s="29"/>
      <c r="G107" s="10"/>
      <c r="H107" s="10"/>
    </row>
    <row r="108" spans="1:9" x14ac:dyDescent="0.25">
      <c r="A108" s="19"/>
      <c r="B108" s="10"/>
      <c r="C108" s="4"/>
      <c r="D108" s="29"/>
      <c r="E108" s="10"/>
      <c r="F108" s="29"/>
      <c r="G108" s="10"/>
      <c r="H108" s="10"/>
    </row>
    <row r="109" spans="1:9" x14ac:dyDescent="0.25">
      <c r="A109" s="30" t="s">
        <v>58</v>
      </c>
      <c r="B109" s="31" t="s">
        <v>59</v>
      </c>
      <c r="C109" s="4" t="s">
        <v>61</v>
      </c>
      <c r="D109" s="32" t="s">
        <v>60</v>
      </c>
      <c r="E109" s="33" t="s">
        <v>61</v>
      </c>
      <c r="F109" s="33" t="s">
        <v>61</v>
      </c>
      <c r="G109" s="33" t="s">
        <v>61</v>
      </c>
      <c r="H109" s="33" t="s">
        <v>61</v>
      </c>
    </row>
    <row r="110" spans="1:9" x14ac:dyDescent="0.25">
      <c r="A110" s="6" t="s">
        <v>62</v>
      </c>
      <c r="B110" s="1"/>
      <c r="C110" s="4"/>
      <c r="D110" s="2"/>
      <c r="E110" s="11"/>
      <c r="F110" s="11"/>
      <c r="G110" s="11"/>
      <c r="H110" s="11"/>
    </row>
    <row r="111" spans="1:9" x14ac:dyDescent="0.25">
      <c r="A111" s="3" t="s">
        <v>63</v>
      </c>
      <c r="B111" s="34">
        <f>B106</f>
        <v>131158</v>
      </c>
      <c r="C111" s="4">
        <v>146214.87</v>
      </c>
      <c r="D111" s="2"/>
      <c r="E111" s="11"/>
      <c r="F111" s="11"/>
      <c r="G111" s="11"/>
      <c r="H111" s="10">
        <f>H106</f>
        <v>127412.80000000002</v>
      </c>
      <c r="I111" s="10">
        <f>I106</f>
        <v>144950</v>
      </c>
    </row>
    <row r="112" spans="1:9" x14ac:dyDescent="0.25">
      <c r="A112" s="3" t="s">
        <v>64</v>
      </c>
      <c r="B112" s="13">
        <f>B16</f>
        <v>31261</v>
      </c>
      <c r="C112" s="12">
        <v>33268.25</v>
      </c>
      <c r="D112" s="2"/>
      <c r="E112" s="11"/>
      <c r="F112" s="11"/>
      <c r="G112" s="11"/>
      <c r="H112" s="12">
        <f>H16</f>
        <v>33779.5</v>
      </c>
      <c r="I112" s="12">
        <f>I16</f>
        <v>31700</v>
      </c>
    </row>
    <row r="113" spans="1:9" ht="15.75" thickBot="1" x14ac:dyDescent="0.3">
      <c r="A113" s="14" t="s">
        <v>65</v>
      </c>
      <c r="B113" s="28">
        <f>SUM(B111-B112)</f>
        <v>99897</v>
      </c>
      <c r="C113" s="16">
        <v>112946.62</v>
      </c>
      <c r="D113" s="35"/>
      <c r="E113" s="16"/>
      <c r="F113" s="16"/>
      <c r="G113" s="16"/>
      <c r="H113" s="15">
        <f>SUM(H111-H112)</f>
        <v>93633.300000000017</v>
      </c>
      <c r="I113" s="15">
        <f>SUM(I111-I112)</f>
        <v>113250</v>
      </c>
    </row>
    <row r="114" spans="1:9" ht="15.75" thickTop="1" x14ac:dyDescent="0.25">
      <c r="A114" s="3"/>
      <c r="B114" s="1"/>
      <c r="C114" s="2"/>
      <c r="D114" s="2"/>
      <c r="E114" s="11"/>
      <c r="F114" s="11"/>
      <c r="G114" s="11"/>
      <c r="H114" s="11"/>
    </row>
    <row r="115" spans="1:9" x14ac:dyDescent="0.25">
      <c r="A115" s="36" t="s">
        <v>66</v>
      </c>
      <c r="B115" s="1"/>
      <c r="C115" s="2"/>
      <c r="D115" s="36"/>
      <c r="E115" s="11"/>
      <c r="F115" s="36"/>
      <c r="G115" s="11"/>
      <c r="H115" s="11"/>
    </row>
    <row r="116" spans="1:9" x14ac:dyDescent="0.25">
      <c r="C116" s="1"/>
      <c r="D116" s="1"/>
    </row>
  </sheetData>
  <printOptions gridLines="1"/>
  <pageMargins left="0.7" right="0.7" top="0.75" bottom="0.75" header="0.3" footer="0.3"/>
  <pageSetup scale="86" fitToHeight="0" orientation="landscape" r:id="rId1"/>
  <headerFooter>
    <oddHeader>&amp;LBESSEMER AREA SCHOOL DISTRICT&amp;C2021-22 ATHLETICS FINAL BUDGET
&amp; 2022-23 PROPOSED BUDGET&amp;RJUNE 30, 2022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REMC1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khuotari</dc:creator>
  <cp:lastModifiedBy>khuotari</cp:lastModifiedBy>
  <cp:lastPrinted>2022-06-23T17:06:05Z</cp:lastPrinted>
  <dcterms:created xsi:type="dcterms:W3CDTF">2022-01-06T15:34:16Z</dcterms:created>
  <dcterms:modified xsi:type="dcterms:W3CDTF">2022-06-23T18:42:09Z</dcterms:modified>
</cp:coreProperties>
</file>