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4.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drawings/drawing5.xml" ContentType="application/vnd.openxmlformats-officedocument.drawing+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drawings/drawing6.xml" ContentType="application/vnd.openxmlformats-officedocument.drawing+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Food Service\2018-19\Food Service RFP Process\"/>
    </mc:Choice>
  </mc:AlternateContent>
  <bookViews>
    <workbookView xWindow="0" yWindow="0" windowWidth="24000" windowHeight="9735" tabRatio="879" activeTab="1"/>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9" r:id="rId10"/>
    <sheet name="Att. E" sheetId="10" r:id="rId11"/>
    <sheet name="Att. G" sheetId="11" r:id="rId12"/>
    <sheet name="Att. H" sheetId="12" r:id="rId13"/>
    <sheet name="Att. I" sheetId="13" r:id="rId14"/>
    <sheet name="Att. J" sheetId="14" r:id="rId15"/>
    <sheet name="Att. K" sheetId="15" r:id="rId16"/>
    <sheet name="Att. L" sheetId="16" r:id="rId17"/>
    <sheet name="Att. M" sheetId="17" r:id="rId18"/>
  </sheet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6" localSheetId="9">'Att. D'!$A$1</definedName>
    <definedName name="_Toc501290267" localSheetId="10">'Att. E'!$A$1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10">'Att. E'!$F$10</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D1" localSheetId="9">'Att. D'!$C$6</definedName>
    <definedName name="AttachD10" localSheetId="9">'Att. D'!$C$26</definedName>
    <definedName name="AttachD11" localSheetId="9">'Att. D'!$C$29</definedName>
    <definedName name="AttachD12" localSheetId="9">'Att. D'!$C$32</definedName>
    <definedName name="AttachD13" localSheetId="9">'Att. D'!$C$35</definedName>
    <definedName name="AttachD14" localSheetId="9">'Att. D'!$C$38</definedName>
    <definedName name="AttachD2" localSheetId="9">'Att. D'!$C$7</definedName>
    <definedName name="AttachD3" localSheetId="9">'Att. D'!$C$8</definedName>
    <definedName name="AttachD4" localSheetId="9">'Att. D'!$B$10</definedName>
    <definedName name="AttachD5a" localSheetId="9">'Att. D'!$C$12</definedName>
    <definedName name="AttachD5b" localSheetId="9">'Att. D'!$C$13</definedName>
    <definedName name="AttachD6" localSheetId="9">'Att. D'!$C$16</definedName>
    <definedName name="AttachD7" localSheetId="9">'Att. D'!$C$19</definedName>
    <definedName name="AttachD8" localSheetId="9">'Att. D'!$C$21</definedName>
    <definedName name="AttachD9" localSheetId="9">'Att. D'!$C$24</definedName>
    <definedName name="AttachE3" localSheetId="10">'Att. E'!$B$9</definedName>
    <definedName name="AttachE4" localSheetId="10">'Att. E'!$D$9</definedName>
    <definedName name="AttachE5" localSheetId="10">'Att. E'!$B$10</definedName>
    <definedName name="AttachE6" localSheetId="10">'Att. E'!$D$10</definedName>
    <definedName name="AttachE7" localSheetId="10">'Att. E'!$B$12</definedName>
    <definedName name="AttachE8" localSheetId="10">'Att. E'!$D$12</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A.1'!$D$59</definedName>
    <definedName name="DH_18" localSheetId="1">'Att. A.1'!$D$60</definedName>
    <definedName name="DH_19" localSheetId="1">'Att. A.1'!$D$61</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A.1'!$E$59</definedName>
    <definedName name="DP_18" localSheetId="1">'Att. A.1'!$E$60</definedName>
    <definedName name="DP_19" localSheetId="1">'Att. A.1'!$E$61</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A.1'!$C$59</definedName>
    <definedName name="HR_18" localSheetId="1">'Att. A.1'!$C$60</definedName>
    <definedName name="HR_19" localSheetId="1">'Att. A.1'!$C$61</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10">'Att. E'!$F$9</definedName>
    <definedName name="_xlnm.Print_Area" localSheetId="1">'Att. A.1'!$A$1:$I$69</definedName>
    <definedName name="_xlnm.Print_Area" localSheetId="2">'Att. A.2'!$A$1:$I$68</definedName>
    <definedName name="_xlnm.Print_Area" localSheetId="3">'Att. A.3'!$A$1:$L$65</definedName>
    <definedName name="_xlnm.Print_Area" localSheetId="4">'Att. A.4'!$A$1:$L$66</definedName>
    <definedName name="Profit" localSheetId="10">'Att. E'!$E$16</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A.3'!$A$64</definedName>
    <definedName name="Text26" localSheetId="5">'Att. B'!$B$5</definedName>
    <definedName name="Text28" localSheetId="11">'Att. G'!$A$9</definedName>
    <definedName name="Total_Expenditures" localSheetId="9">'Att. D'!$C$41</definedName>
    <definedName name="Total_Revenue" localSheetId="8">'Att. C.3'!$C$17</definedName>
    <definedName name="TotalFederal" localSheetId="7">'Att. C.2'!$G$38</definedName>
    <definedName name="TotalFixedFee" localSheetId="10">'Att. E'!$E$14</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A.1'!$G$59</definedName>
    <definedName name="UC_18" localSheetId="1">'Att. A.1'!$G$60</definedName>
    <definedName name="UC_19" localSheetId="1">'Att. A.1'!$G$61</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10">'Att. E'!$F$12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7" l="1"/>
  <c r="B15" i="7"/>
  <c r="B14" i="7"/>
  <c r="G36" i="6"/>
  <c r="B24" i="6"/>
  <c r="B18" i="6"/>
  <c r="H20" i="3" l="1"/>
  <c r="G20" i="3"/>
  <c r="D20" i="3"/>
  <c r="F20" i="3"/>
  <c r="I20" i="3"/>
  <c r="H19" i="3"/>
  <c r="F19" i="3"/>
  <c r="G18" i="3"/>
  <c r="H18" i="3"/>
  <c r="I18" i="3"/>
  <c r="F18" i="3"/>
  <c r="D18" i="3"/>
  <c r="H17" i="3"/>
  <c r="F17" i="3"/>
  <c r="H16" i="3"/>
  <c r="G16" i="3"/>
  <c r="F16" i="3"/>
  <c r="I16" i="3"/>
  <c r="H14" i="3"/>
  <c r="F14" i="3"/>
  <c r="H6" i="3"/>
  <c r="H7" i="3"/>
  <c r="H9" i="3"/>
  <c r="H11" i="3"/>
  <c r="G13" i="3"/>
  <c r="H13" i="3"/>
  <c r="I13" i="3"/>
  <c r="F13" i="3"/>
  <c r="D13" i="3"/>
  <c r="H12" i="3"/>
  <c r="F12" i="3"/>
  <c r="D11" i="3"/>
  <c r="F11" i="3"/>
  <c r="G11" i="3"/>
  <c r="I11" i="3"/>
  <c r="H8" i="3" l="1"/>
  <c r="F8" i="3"/>
  <c r="G7" i="3"/>
  <c r="F7" i="3"/>
  <c r="I7" i="3"/>
  <c r="D9" i="3"/>
  <c r="F9" i="3"/>
  <c r="G9" i="3"/>
  <c r="I9" i="3"/>
  <c r="D7" i="3"/>
  <c r="G6" i="3"/>
  <c r="D6" i="3"/>
  <c r="F6" i="3"/>
  <c r="I6" i="3"/>
  <c r="B4" i="8" l="1"/>
  <c r="B5" i="8"/>
  <c r="B6" i="8"/>
  <c r="B19" i="6"/>
  <c r="B25" i="6"/>
  <c r="B11" i="7"/>
  <c r="B9" i="7"/>
  <c r="B7" i="7"/>
  <c r="B20" i="6" l="1"/>
  <c r="B14" i="6" l="1"/>
  <c r="B9" i="6"/>
  <c r="B8" i="6"/>
  <c r="F22" i="3" l="1"/>
  <c r="I22" i="3"/>
  <c r="D22" i="3"/>
  <c r="B22" i="3"/>
  <c r="C22" i="3"/>
  <c r="J28" i="11" l="1"/>
  <c r="H28" i="11"/>
  <c r="G28" i="11"/>
  <c r="F28" i="11"/>
  <c r="E28" i="11"/>
  <c r="D28" i="11"/>
  <c r="C28" i="11"/>
  <c r="B28" i="11"/>
  <c r="I27" i="11"/>
  <c r="I26" i="11"/>
  <c r="I25" i="11"/>
  <c r="I24" i="11"/>
  <c r="I23" i="11"/>
  <c r="I22" i="11"/>
  <c r="I21" i="11"/>
  <c r="I20" i="11"/>
  <c r="I19" i="11"/>
  <c r="I18" i="11"/>
  <c r="I17" i="11"/>
  <c r="I16" i="11"/>
  <c r="I15" i="11"/>
  <c r="I14" i="11"/>
  <c r="I13" i="11"/>
  <c r="I12" i="11"/>
  <c r="I11" i="11"/>
  <c r="I10" i="11"/>
  <c r="I9" i="11"/>
  <c r="I28" i="11" l="1"/>
  <c r="B24" i="7"/>
  <c r="C8" i="9" l="1"/>
  <c r="C7" i="9"/>
  <c r="C11" i="8"/>
  <c r="B15" i="8"/>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H63" i="4" l="1"/>
  <c r="G62" i="3"/>
  <c r="F12" i="10" l="1"/>
  <c r="A4" i="10" l="1"/>
  <c r="A4" i="9"/>
  <c r="A4" i="7"/>
  <c r="A4" i="4"/>
  <c r="A3" i="3"/>
  <c r="A3" i="2"/>
  <c r="F13" i="6" l="1"/>
  <c r="F12" i="6"/>
  <c r="F11" i="6"/>
  <c r="F10" i="6"/>
  <c r="F61" i="1" l="1"/>
  <c r="F60" i="1"/>
  <c r="F59" i="1"/>
  <c r="F58" i="1"/>
  <c r="F57" i="1"/>
  <c r="F56" i="1"/>
  <c r="F55" i="1"/>
  <c r="F54" i="1"/>
  <c r="F53" i="1"/>
  <c r="F52" i="1"/>
  <c r="F51" i="1"/>
  <c r="F50" i="1"/>
  <c r="F6" i="1"/>
  <c r="F61" i="2"/>
  <c r="F60" i="2"/>
  <c r="F59" i="2"/>
  <c r="F58" i="2"/>
  <c r="F57" i="2"/>
  <c r="F56" i="2"/>
  <c r="F55" i="2"/>
  <c r="F54" i="2"/>
  <c r="F53" i="2"/>
  <c r="F52" i="2"/>
  <c r="F51" i="2"/>
  <c r="F50" i="2"/>
  <c r="F49" i="2"/>
  <c r="F48" i="2"/>
  <c r="F47" i="2"/>
  <c r="F46" i="2"/>
  <c r="F45" i="2"/>
  <c r="F44" i="2"/>
  <c r="F6" i="2"/>
  <c r="G63" i="1" l="1"/>
  <c r="G66" i="1" s="1"/>
  <c r="G63" i="2"/>
  <c r="G66" i="2" s="1"/>
  <c r="C15" i="5"/>
  <c r="F23" i="6"/>
  <c r="F22" i="6"/>
  <c r="F21" i="6"/>
  <c r="F20" i="6"/>
  <c r="C41" i="9" l="1"/>
  <c r="B14" i="9"/>
  <c r="B10" i="9"/>
  <c r="J7" i="4"/>
  <c r="J47" i="3"/>
  <c r="J62" i="4"/>
  <c r="J61" i="4"/>
  <c r="J60" i="4"/>
  <c r="J59" i="4"/>
  <c r="J58" i="4"/>
  <c r="J57" i="4"/>
  <c r="J56" i="4"/>
  <c r="J55" i="4"/>
  <c r="J54" i="4"/>
  <c r="J53" i="4"/>
  <c r="J52" i="4"/>
  <c r="J51" i="4"/>
  <c r="J50" i="4"/>
  <c r="J49" i="4"/>
  <c r="J48" i="4"/>
  <c r="J47" i="4"/>
  <c r="J46" i="4"/>
  <c r="J45" i="4"/>
  <c r="J61" i="3"/>
  <c r="J60" i="3"/>
  <c r="J59" i="3"/>
  <c r="J58" i="3"/>
  <c r="J57" i="3"/>
  <c r="J56" i="3"/>
  <c r="J55" i="3"/>
  <c r="J54" i="3"/>
  <c r="J53" i="3"/>
  <c r="J52" i="3"/>
  <c r="J51" i="3"/>
  <c r="J50" i="3"/>
  <c r="J49" i="3"/>
  <c r="J48" i="3"/>
  <c r="J46" i="3"/>
  <c r="J45" i="3"/>
  <c r="J44" i="3"/>
  <c r="J6" i="3"/>
  <c r="F10" i="10" l="1"/>
  <c r="F9" i="10"/>
  <c r="F27" i="15" l="1"/>
  <c r="F26" i="15"/>
  <c r="F25" i="15"/>
  <c r="F24" i="15"/>
  <c r="F23" i="15"/>
  <c r="F22" i="15"/>
  <c r="F21" i="15"/>
  <c r="F20" i="15"/>
  <c r="F19" i="15"/>
  <c r="F18" i="15"/>
  <c r="F17" i="15"/>
  <c r="F16" i="15"/>
  <c r="F15" i="15"/>
  <c r="F14" i="15"/>
  <c r="F13" i="15"/>
  <c r="F12" i="15"/>
  <c r="F11" i="15"/>
  <c r="F10" i="15"/>
  <c r="F9" i="15"/>
  <c r="D27" i="14"/>
  <c r="D26" i="14"/>
  <c r="D25" i="14"/>
  <c r="D24" i="14"/>
  <c r="D23" i="14"/>
  <c r="D22" i="14"/>
  <c r="D21" i="14"/>
  <c r="D20" i="14"/>
  <c r="D19" i="14"/>
  <c r="D18" i="14"/>
  <c r="D17" i="14"/>
  <c r="D16" i="14"/>
  <c r="D15" i="14"/>
  <c r="D14" i="14"/>
  <c r="D13" i="14"/>
  <c r="D12" i="14"/>
  <c r="D11" i="14"/>
  <c r="D10" i="14"/>
  <c r="D9" i="14"/>
  <c r="F28" i="13"/>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G28" i="15" l="1"/>
  <c r="E28" i="15"/>
  <c r="D28" i="15"/>
  <c r="C28" i="15"/>
  <c r="F28" i="15" s="1"/>
  <c r="B28" i="15"/>
  <c r="E28" i="14"/>
  <c r="C28" i="14"/>
  <c r="D28" i="14" s="1"/>
  <c r="B28" i="14"/>
  <c r="G28" i="13"/>
  <c r="E28" i="13"/>
  <c r="D28" i="13"/>
  <c r="C28" i="13"/>
  <c r="B28" i="13"/>
  <c r="G28" i="12"/>
  <c r="E28" i="12"/>
  <c r="D28" i="12"/>
  <c r="C28" i="12"/>
  <c r="B28" i="12"/>
  <c r="E6" i="10"/>
  <c r="C7" i="8"/>
  <c r="B16" i="8" s="1"/>
  <c r="G37" i="7"/>
  <c r="B37" i="7"/>
  <c r="F36" i="7"/>
  <c r="F35" i="7"/>
  <c r="F34" i="7"/>
  <c r="G31" i="7"/>
  <c r="B31" i="7"/>
  <c r="F30" i="7"/>
  <c r="F29" i="7"/>
  <c r="F28" i="7"/>
  <c r="F24" i="7"/>
  <c r="G25" i="7" s="1"/>
  <c r="G22" i="7"/>
  <c r="B22" i="7"/>
  <c r="F21" i="7"/>
  <c r="F20" i="7"/>
  <c r="F19" i="7"/>
  <c r="B17" i="7"/>
  <c r="F16" i="7"/>
  <c r="F15" i="7"/>
  <c r="F14" i="7"/>
  <c r="B12" i="7"/>
  <c r="F11" i="7"/>
  <c r="F10" i="7"/>
  <c r="F9" i="7"/>
  <c r="F8" i="7"/>
  <c r="F7" i="7"/>
  <c r="B31" i="6"/>
  <c r="F30" i="6"/>
  <c r="F29" i="6"/>
  <c r="F28" i="6"/>
  <c r="G31" i="6" s="1"/>
  <c r="B26" i="6"/>
  <c r="F25" i="6"/>
  <c r="F24" i="6"/>
  <c r="F19" i="6"/>
  <c r="F18" i="6"/>
  <c r="B16" i="6"/>
  <c r="F15" i="6"/>
  <c r="F14" i="6"/>
  <c r="F9" i="6"/>
  <c r="F8" i="6"/>
  <c r="C28" i="5"/>
  <c r="C41" i="5"/>
  <c r="J63" i="4"/>
  <c r="I63" i="4"/>
  <c r="G63" i="4"/>
  <c r="F63" i="4"/>
  <c r="E63" i="4"/>
  <c r="D63" i="4"/>
  <c r="C63" i="4"/>
  <c r="B63" i="4"/>
  <c r="J62" i="3"/>
  <c r="I62" i="3"/>
  <c r="H62" i="3"/>
  <c r="F62" i="3"/>
  <c r="E62" i="3"/>
  <c r="D62" i="3"/>
  <c r="C62" i="3"/>
  <c r="B62" i="3"/>
  <c r="F28" i="12" l="1"/>
  <c r="G17" i="7"/>
  <c r="G12" i="7"/>
  <c r="G16" i="6"/>
  <c r="G26" i="6"/>
  <c r="E14" i="10"/>
  <c r="G38" i="7" l="1"/>
  <c r="B14" i="8" s="1"/>
  <c r="G40" i="6"/>
  <c r="B13" i="8" s="1"/>
  <c r="C17" i="8" s="1"/>
  <c r="E5" i="10" s="1"/>
  <c r="E16" i="10" s="1"/>
</calcChain>
</file>

<file path=xl/sharedStrings.xml><?xml version="1.0" encoding="utf-8"?>
<sst xmlns="http://schemas.openxmlformats.org/spreadsheetml/2006/main" count="1532" uniqueCount="274">
  <si>
    <t>To be completed by the SFA</t>
  </si>
  <si>
    <t>For Programs and Sites to be Contracted</t>
  </si>
  <si>
    <t>Site or School</t>
  </si>
  <si>
    <t>Job Title</t>
  </si>
  <si>
    <t>Hourly Rate ($)</t>
  </si>
  <si>
    <t>Daily Hours</t>
  </si>
  <si>
    <t>Number of Days Paid</t>
  </si>
  <si>
    <t>Total Annual Wage</t>
  </si>
  <si>
    <t>($)</t>
  </si>
  <si>
    <t>Unemployment Compensation</t>
  </si>
  <si>
    <t>Staff Retained By</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</si>
  <si>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</si>
  <si>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</si>
  <si>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</si>
  <si>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</si>
  <si>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</si>
  <si>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</si>
  <si>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</si>
  <si>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</si>
  <si>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NOTE: </t>
    </r>
    <r>
      <rPr>
        <sz val="10"/>
        <color theme="1"/>
        <rFont val="Arial"/>
        <family val="2"/>
      </rPr>
      <t>Use actual rates for FSMC; do not use a prorated statewide average benefit rate.</t>
    </r>
  </si>
  <si>
    <t>Employee Name</t>
  </si>
  <si>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</si>
  <si>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</si>
  <si>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</si>
  <si>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</si>
  <si>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</si>
  <si>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</si>
  <si>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</si>
  <si>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</si>
  <si>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</si>
  <si>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</si>
  <si>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</si>
  <si>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</si>
  <si>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</si>
  <si>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</si>
  <si>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</si>
  <si>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</si>
  <si>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</si>
  <si>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</si>
  <si>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</si>
  <si>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</si>
  <si>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</si>
  <si>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</si>
  <si>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</si>
  <si>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</si>
  <si>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</si>
  <si>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</si>
  <si>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</si>
  <si>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</si>
  <si>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</si>
  <si>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</si>
  <si>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</si>
  <si>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</si>
  <si>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</si>
  <si>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</si>
  <si>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</si>
  <si>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</si>
  <si>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</si>
  <si>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</si>
  <si>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</si>
  <si>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</si>
  <si>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</si>
  <si>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</si>
  <si>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</si>
  <si>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</si>
  <si>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</si>
  <si>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</si>
  <si>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</si>
  <si>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</si>
  <si>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</si>
  <si>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</si>
  <si>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</si>
  <si>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</si>
  <si>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</si>
  <si>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</si>
  <si>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</si>
  <si>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</si>
  <si>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</si>
  <si>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</si>
  <si>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</si>
  <si>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</si>
  <si>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</si>
  <si>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</si>
  <si>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</si>
  <si>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</si>
  <si>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</si>
  <si>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</si>
  <si>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</si>
  <si>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</si>
  <si>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</si>
  <si>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</si>
  <si>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</si>
  <si>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</si>
  <si>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</si>
  <si>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</si>
  <si>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</si>
  <si>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</si>
  <si>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</si>
  <si>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</si>
  <si>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</si>
  <si>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</si>
  <si>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</si>
  <si>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Value</t>
  </si>
  <si>
    <t>Bonus USDA Foods Value</t>
  </si>
  <si>
    <t>USDA Foods processing and handling charges</t>
  </si>
  <si>
    <t>Direct Labor and Benefits</t>
  </si>
  <si>
    <t>Other Direct</t>
  </si>
  <si>
    <t>Enter the cost for nonfood items such as paper goods, supplies, equipment repairs</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</si>
  <si>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</si>
  <si>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</si>
  <si>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</si>
  <si>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</si>
  <si>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</si>
  <si>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</si>
  <si>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</si>
  <si>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</si>
  <si>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</si>
  <si>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</si>
  <si>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r>
      <t>A la Carte Sales</t>
    </r>
    <r>
      <rPr>
        <i/>
        <sz val="8"/>
        <color theme="1"/>
        <rFont val="Arial"/>
        <family val="2"/>
      </rPr>
      <t xml:space="preserve"> If not included above</t>
    </r>
  </si>
  <si>
    <t>Enter total expenditures related to extra sales</t>
  </si>
  <si>
    <t>(i.e., food, labor, supplies).</t>
  </si>
  <si>
    <r>
      <t xml:space="preserve">Special Functions </t>
    </r>
    <r>
      <rPr>
        <i/>
        <sz val="8"/>
        <color theme="1"/>
        <rFont val="Arial"/>
        <family val="2"/>
      </rPr>
      <t>Catering</t>
    </r>
  </si>
  <si>
    <t>Enter total expenditures related to special functions</t>
  </si>
  <si>
    <t>(i.e., food, labor, supplies, equipment repair, etc.)</t>
  </si>
  <si>
    <r>
      <t>Vended Meals</t>
    </r>
    <r>
      <rPr>
        <sz val="8"/>
        <color theme="1"/>
        <rFont val="Arial"/>
        <family val="2"/>
      </rPr>
      <t xml:space="preserve"> </t>
    </r>
    <r>
      <rPr>
        <i/>
        <sz val="8"/>
        <color theme="1"/>
        <rFont val="Arial"/>
        <family val="2"/>
      </rPr>
      <t>Contract Meals</t>
    </r>
    <r>
      <rPr>
        <sz val="8"/>
        <color theme="1"/>
        <rFont val="Arial"/>
        <family val="2"/>
      </rPr>
      <t>—</t>
    </r>
    <r>
      <rPr>
        <i/>
        <sz val="8"/>
        <color theme="1"/>
        <rFont val="Arial"/>
        <family val="2"/>
      </rPr>
      <t>If not included above</t>
    </r>
  </si>
  <si>
    <t>Enter total expenditures related to the preparation and delivery of contract meals</t>
  </si>
  <si>
    <t>Vending/Concessions</t>
  </si>
  <si>
    <t>Enter total expenditures related to concession sales</t>
  </si>
  <si>
    <r>
      <t xml:space="preserve">Total Operational Expenditures </t>
    </r>
    <r>
      <rPr>
        <sz val="10"/>
        <color theme="1"/>
        <rFont val="Wingdings"/>
        <charset val="2"/>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</si>
  <si>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</si>
  <si>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</si>
  <si>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</si>
  <si>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</si>
  <si>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</si>
  <si>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</si>
  <si>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</si>
  <si>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</si>
  <si>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</si>
  <si>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</si>
  <si>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</si>
  <si>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</si>
  <si>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</si>
  <si>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</si>
  <si>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</si>
  <si>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</si>
  <si>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</si>
  <si>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</si>
  <si>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</si>
  <si>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</si>
  <si>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</si>
  <si>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</si>
  <si>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</si>
  <si>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</si>
  <si>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</si>
  <si>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</si>
  <si>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</si>
  <si>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</si>
  <si>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</si>
  <si>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</si>
  <si>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</si>
  <si>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</si>
  <si>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Attachment K: SFA Specification Worksheet on</t>
  </si>
  <si>
    <t>Average Daily Participation (ADP)—WISDMP</t>
  </si>
  <si>
    <t>WI School Day Milk Program</t>
  </si>
  <si>
    <t>Afterschool Snack Program</t>
  </si>
  <si>
    <t>Attachment L: SFA Site/Building Listing—General Data</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</si>
  <si>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</si>
  <si>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</si>
  <si>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</si>
  <si>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</si>
  <si>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</si>
  <si>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</si>
  <si>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</si>
  <si>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</si>
  <si>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</si>
  <si>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</si>
  <si>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</si>
  <si>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</si>
  <si>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Attachment M: SFA Site/Building Listing—Services to Be Provided</t>
  </si>
  <si>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</si>
  <si>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</si>
  <si>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</si>
  <si>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</si>
  <si>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</si>
  <si>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</si>
  <si>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</si>
  <si>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</si>
  <si>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</si>
  <si>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</si>
  <si>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</si>
  <si>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 xml:space="preserve">Food Service Director pay (including benefits) </t>
  </si>
  <si>
    <t xml:space="preserve">Enter the gross amount paid for salaries to food service workers (other than Food Service Director). Include employee benefits such as health insurance, retirement funds, and matching social security. </t>
  </si>
  <si>
    <t>Total Site ADP</t>
  </si>
  <si>
    <t>Total State Reimbursement</t>
  </si>
  <si>
    <t>National School Lunch (NSL) Match*</t>
  </si>
  <si>
    <t>State Breakfast (SB) Match*</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</si>
  <si>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</si>
  <si>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</si>
  <si>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</si>
  <si>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</si>
  <si>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(i.e., bank charge of bounced checks, lost purchased foods, lost USDA Foods, etc.).</t>
  </si>
  <si>
    <t>(i.e., food, labor, supplies, etc.).</t>
  </si>
  <si>
    <r>
      <t xml:space="preserve">Attachment A.4: Proposed Operations—Staffing Model, </t>
    </r>
    <r>
      <rPr>
        <b/>
        <sz val="12"/>
        <color theme="1"/>
        <rFont val="Arial"/>
        <family val="2"/>
      </rPr>
      <t xml:space="preserve">Page 4 </t>
    </r>
  </si>
  <si>
    <t xml:space="preserve">Sub-Total: </t>
  </si>
  <si>
    <t xml:space="preserve">Sub-Total:      </t>
  </si>
  <si>
    <t>Total:</t>
  </si>
  <si>
    <t>(d) Tiered Pricing</t>
  </si>
  <si>
    <t>(c) Tiered Pricing</t>
  </si>
  <si>
    <t>(b) Tiered Pricing</t>
  </si>
  <si>
    <t>(a) Tiered Pricing</t>
  </si>
  <si>
    <t>CACFP</t>
  </si>
  <si>
    <t>SFSP</t>
  </si>
  <si>
    <t>FICA</t>
  </si>
  <si>
    <t xml:space="preserve"> FICA</t>
  </si>
  <si>
    <r>
      <t>Contract Meals</t>
    </r>
    <r>
      <rPr>
        <vertAlign val="superscript"/>
        <sz val="8"/>
        <color theme="1"/>
        <rFont val="Arial"/>
        <family val="2"/>
      </rPr>
      <t>3</t>
    </r>
  </si>
  <si>
    <t>Total USDA Foods</t>
  </si>
  <si>
    <r>
      <t>Total USDA Foods Value</t>
    </r>
    <r>
      <rPr>
        <sz val="10"/>
        <color theme="1"/>
        <rFont val="Arial"/>
        <family val="2"/>
      </rPr>
      <t xml:space="preserve"> </t>
    </r>
    <r>
      <rPr>
        <sz val="10"/>
        <color theme="1"/>
        <rFont val="Wingdings"/>
        <charset val="2"/>
      </rPr>
      <t>Ø</t>
    </r>
  </si>
  <si>
    <r>
      <t xml:space="preserve">Attachment A.1: Current Operations—Staffing Model 
</t>
    </r>
    <r>
      <rPr>
        <i/>
        <sz val="16"/>
        <color theme="1"/>
        <rFont val="Arial"/>
        <family val="2"/>
      </rPr>
      <t>(To be completed by the SFA)</t>
    </r>
    <r>
      <rPr>
        <sz val="16"/>
        <color theme="1"/>
        <rFont val="Arial"/>
        <family val="2"/>
      </rPr>
      <t xml:space="preserve">
Labor Worksheet</t>
    </r>
  </si>
  <si>
    <r>
      <t xml:space="preserve">Attachment A.2: Proposed Operations—Staffing Model
</t>
    </r>
    <r>
      <rPr>
        <sz val="16"/>
        <color theme="1"/>
        <rFont val="Arial"/>
        <family val="2"/>
      </rPr>
      <t>(</t>
    </r>
    <r>
      <rPr>
        <i/>
        <sz val="16"/>
        <color theme="1"/>
        <rFont val="Arial"/>
        <family val="2"/>
      </rPr>
      <t>To be completed by the Offeror</t>
    </r>
    <r>
      <rPr>
        <sz val="16"/>
        <color theme="1"/>
        <rFont val="Arial"/>
        <family val="2"/>
      </rPr>
      <t>)
Labor Worksheet</t>
    </r>
  </si>
  <si>
    <r>
      <t xml:space="preserve">Attachment A.3: Current Operations—Staffing Model
</t>
    </r>
    <r>
      <rPr>
        <sz val="16"/>
        <color theme="1"/>
        <rFont val="Arial"/>
        <family val="2"/>
      </rPr>
      <t>(</t>
    </r>
    <r>
      <rPr>
        <i/>
        <sz val="16"/>
        <color theme="1"/>
        <rFont val="Arial"/>
        <family val="2"/>
      </rPr>
      <t>To be completed by the SFA</t>
    </r>
    <r>
      <rPr>
        <sz val="16"/>
        <color theme="1"/>
        <rFont val="Arial"/>
        <family val="2"/>
      </rPr>
      <t>)
Fringe Benefit Cost Worksheet</t>
    </r>
  </si>
  <si>
    <r>
      <rPr>
        <b/>
        <sz val="14"/>
        <color theme="1"/>
        <rFont val="Arial"/>
        <family val="2"/>
      </rPr>
      <t>Attachment A.4: Proposed Operations—Staffing Model</t>
    </r>
    <r>
      <rPr>
        <b/>
        <i/>
        <sz val="14"/>
        <color theme="1"/>
        <rFont val="Arial"/>
        <family val="2"/>
      </rPr>
      <t xml:space="preserve">
</t>
    </r>
    <r>
      <rPr>
        <sz val="14"/>
        <color theme="1"/>
        <rFont val="Arial"/>
        <family val="2"/>
      </rPr>
      <t>(</t>
    </r>
    <r>
      <rPr>
        <i/>
        <sz val="14"/>
        <color theme="1"/>
        <rFont val="Arial"/>
        <family val="2"/>
      </rPr>
      <t>To be completed by the Offeror</t>
    </r>
    <r>
      <rPr>
        <sz val="14"/>
        <color theme="1"/>
        <rFont val="Arial"/>
        <family val="2"/>
      </rPr>
      <t>)
Fringe Benefit Cost Worksheet</t>
    </r>
  </si>
  <si>
    <t>Number of Approved Students</t>
  </si>
  <si>
    <t xml:space="preserve"> </t>
  </si>
  <si>
    <t>Reduced - Price</t>
  </si>
  <si>
    <t xml:space="preserve">Based on </t>
  </si>
  <si>
    <t>Days of Service</t>
  </si>
  <si>
    <t>Pay rates for the year 18-19 SY</t>
  </si>
  <si>
    <t>High School</t>
  </si>
  <si>
    <t>Middle School</t>
  </si>
  <si>
    <t>Elementary School</t>
  </si>
  <si>
    <t>Cashier</t>
  </si>
  <si>
    <t>Cafeteria Worker</t>
  </si>
  <si>
    <t>Elementary school</t>
  </si>
  <si>
    <t>Middle school</t>
  </si>
  <si>
    <t>High school</t>
  </si>
  <si>
    <t>Food Service Director</t>
  </si>
  <si>
    <t>All Sites</t>
  </si>
  <si>
    <t>Based on __172__ Days of Service</t>
  </si>
  <si>
    <t>K-4</t>
  </si>
  <si>
    <t>Self- Prep</t>
  </si>
  <si>
    <t>1751 Broadway  Hammond, WI 54015</t>
  </si>
  <si>
    <t>1295 Vine Street  Hammond, WI 54015</t>
  </si>
  <si>
    <t>202 S. Division St.  Roberts, WI 54023</t>
  </si>
  <si>
    <t>5th-8th</t>
  </si>
  <si>
    <t>9th-12th</t>
  </si>
  <si>
    <t>7:30-8:00</t>
  </si>
  <si>
    <t>10:45-12:30</t>
  </si>
  <si>
    <t>7:30-8:00/9:40-9:50</t>
  </si>
  <si>
    <t>11:20-12:40</t>
  </si>
  <si>
    <t>11:25-1:00</t>
  </si>
  <si>
    <t>N/A</t>
  </si>
  <si>
    <t>Cafeteria Worker #1</t>
  </si>
  <si>
    <t>Cafeteria Worker #2</t>
  </si>
  <si>
    <t>Cafeteria Worker #3</t>
  </si>
  <si>
    <t>Cafeteria Worker #4</t>
  </si>
  <si>
    <t>HS Cafeteria Worker #1</t>
  </si>
  <si>
    <t>HS Cafeteria Worker #2</t>
  </si>
  <si>
    <t>HS Cafeteria Worker #3</t>
  </si>
  <si>
    <t>HS Cashier</t>
  </si>
  <si>
    <t>MS Cafeteria Worker #1</t>
  </si>
  <si>
    <t>MS Cafeteria Worker #2</t>
  </si>
  <si>
    <t>MS Cafeteria Worker #3</t>
  </si>
  <si>
    <t>MS Cafeteria Worker #4</t>
  </si>
  <si>
    <t>ES Cafeteria Worker #1</t>
  </si>
  <si>
    <t>ES Cafeteria Worker #2</t>
  </si>
  <si>
    <t>ES Cafeteria Worker #3</t>
  </si>
  <si>
    <t>ES Cafeteria Worker #4</t>
  </si>
  <si>
    <t>ES Cashier</t>
  </si>
  <si>
    <t>Elementary School - Kindergarten Only</t>
  </si>
  <si>
    <t>Trinity Lutheran Church 4K Site</t>
  </si>
  <si>
    <t>St. Croix Central Elementary School - Afternoon 4K</t>
  </si>
  <si>
    <t>1250 Broadway Hammond, WI  54015</t>
  </si>
  <si>
    <t>4K</t>
  </si>
  <si>
    <t>Satellite - SMP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</si>
</sst>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37"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i/>
      <sz val="16"/>
      <color theme="1"/>
      <name val="Arial"/>
      <family val="2"/>
    </font>
    <font>
      <i/>
      <sz val="14"/>
      <color theme="1"/>
      <name val="Arial"/>
      <family val="2"/>
    </font>
    <font>
      <sz val="14"/>
      <color theme="1"/>
      <name val="Arial"/>
      <family val="2"/>
    </font>
    <font>
      <b/>
      <sz val="14"/>
      <color theme="1"/>
      <name val="Arial"/>
      <family val="2"/>
    </font>
  </fonts>
  <fills count="9">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49">
    <xf numFmtId="0" fontId="0" fillId="0" borderId="0" xfId="0"/>
    <xf numFmtId="0" fontId="7" fillId="0" borderId="0" xfId="0" applyFont="1" applyAlignment="1">
      <alignment vertical="center" wrapText="1"/>
    </xf>
    <xf numFmtId="0" fontId="9" fillId="0" borderId="5" xfId="0" applyFont="1" applyBorder="1" applyAlignment="1">
      <alignment vertical="center" wrapText="1"/>
    </xf>
    <xf numFmtId="0" fontId="9" fillId="2" borderId="3" xfId="0" applyFont="1" applyFill="1" applyBorder="1" applyAlignment="1">
      <alignment vertical="center" wrapText="1"/>
    </xf>
    <xf numFmtId="0" fontId="10" fillId="3" borderId="1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8"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0" fillId="4" borderId="5" xfId="0" applyFont="1" applyFill="1" applyBorder="1" applyAlignment="1">
      <alignment vertical="center" wrapText="1"/>
    </xf>
    <xf numFmtId="0" fontId="8" fillId="0" borderId="9" xfId="0" applyFont="1" applyBorder="1" applyAlignment="1">
      <alignment vertical="center" wrapText="1"/>
    </xf>
    <xf numFmtId="0" fontId="8" fillId="0" borderId="19" xfId="0" applyFont="1" applyBorder="1" applyAlignment="1">
      <alignment vertical="center" wrapText="1"/>
    </xf>
    <xf numFmtId="0" fontId="8" fillId="0" borderId="10" xfId="0" applyFont="1" applyBorder="1" applyAlignment="1">
      <alignment vertical="center" wrapText="1"/>
    </xf>
    <xf numFmtId="0" fontId="11" fillId="0" borderId="0" xfId="0" applyFont="1" applyAlignment="1">
      <alignment vertical="center"/>
    </xf>
    <xf numFmtId="0" fontId="21" fillId="0" borderId="5" xfId="0" applyFont="1" applyBorder="1" applyAlignment="1">
      <alignment vertical="center" wrapText="1"/>
    </xf>
    <xf numFmtId="0" fontId="18" fillId="0" borderId="0" xfId="0" applyFont="1" applyAlignment="1">
      <alignment vertical="center"/>
    </xf>
    <xf numFmtId="44" fontId="10" fillId="2" borderId="3" xfId="1" applyFont="1" applyFill="1" applyBorder="1" applyAlignment="1">
      <alignment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4" borderId="12" xfId="0" applyFont="1" applyFill="1" applyBorder="1" applyAlignment="1">
      <alignment vertical="center" wrapText="1"/>
    </xf>
    <xf numFmtId="0" fontId="18" fillId="2" borderId="12" xfId="0" applyFont="1" applyFill="1" applyBorder="1" applyAlignment="1">
      <alignment horizontal="justify" vertical="center" wrapText="1"/>
    </xf>
    <xf numFmtId="0" fontId="21" fillId="0" borderId="12" xfId="0" applyFont="1" applyBorder="1" applyAlignment="1">
      <alignment vertical="center" wrapText="1"/>
    </xf>
    <xf numFmtId="0" fontId="8" fillId="0" borderId="5" xfId="0" applyFont="1" applyBorder="1" applyAlignment="1">
      <alignment vertical="center" wrapText="1"/>
    </xf>
    <xf numFmtId="0" fontId="10" fillId="5" borderId="13" xfId="0" applyFont="1" applyFill="1" applyBorder="1" applyAlignment="1">
      <alignment vertical="center" wrapText="1"/>
    </xf>
    <xf numFmtId="0" fontId="11" fillId="5" borderId="14" xfId="0" applyFont="1" applyFill="1" applyBorder="1" applyAlignment="1">
      <alignment vertical="center" wrapText="1"/>
    </xf>
    <xf numFmtId="0" fontId="11" fillId="5" borderId="8" xfId="0" applyFont="1" applyFill="1" applyBorder="1" applyAlignment="1">
      <alignment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44" fontId="10" fillId="6" borderId="3" xfId="1" applyFont="1" applyFill="1" applyBorder="1" applyAlignment="1">
      <alignment vertical="center" wrapText="1"/>
    </xf>
    <xf numFmtId="44" fontId="10" fillId="6" borderId="11" xfId="1" applyFont="1" applyFill="1" applyBorder="1" applyAlignment="1">
      <alignment horizontal="center" vertical="center" wrapText="1"/>
    </xf>
    <xf numFmtId="0" fontId="17" fillId="6" borderId="13" xfId="0" applyFont="1" applyFill="1" applyBorder="1" applyAlignment="1">
      <alignment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center" vertical="center" wrapText="1"/>
    </xf>
    <xf numFmtId="44" fontId="10" fillId="6" borderId="3" xfId="0" applyNumberFormat="1" applyFont="1" applyFill="1" applyBorder="1" applyAlignment="1">
      <alignment vertical="center" wrapText="1"/>
    </xf>
    <xf numFmtId="8" fontId="10" fillId="6" borderId="5" xfId="0" applyNumberFormat="1" applyFont="1" applyFill="1" applyBorder="1" applyAlignment="1">
      <alignment vertical="center" wrapText="1"/>
    </xf>
    <xf numFmtId="8" fontId="10" fillId="6" borderId="15" xfId="0" applyNumberFormat="1" applyFont="1" applyFill="1" applyBorder="1" applyAlignment="1">
      <alignment vertical="center" wrapText="1"/>
    </xf>
    <xf numFmtId="3" fontId="10" fillId="6" borderId="5" xfId="0" applyNumberFormat="1" applyFont="1" applyFill="1" applyBorder="1" applyAlignment="1">
      <alignment vertical="center" wrapText="1"/>
    </xf>
    <xf numFmtId="8" fontId="10" fillId="6" borderId="12" xfId="0" applyNumberFormat="1" applyFont="1" applyFill="1" applyBorder="1" applyAlignment="1">
      <alignment vertical="center" wrapText="1"/>
    </xf>
    <xf numFmtId="44" fontId="10" fillId="6" borderId="0" xfId="1" applyFont="1" applyFill="1" applyBorder="1" applyAlignment="1">
      <alignment vertical="center" wrapText="1"/>
    </xf>
    <xf numFmtId="44" fontId="10" fillId="6" borderId="15" xfId="0" applyNumberFormat="1" applyFont="1" applyFill="1" applyBorder="1" applyAlignment="1">
      <alignment vertical="center" wrapText="1"/>
    </xf>
    <xf numFmtId="8" fontId="10" fillId="6" borderId="13" xfId="0" applyNumberFormat="1" applyFont="1" applyFill="1" applyBorder="1" applyAlignment="1">
      <alignment vertical="center" wrapText="1"/>
    </xf>
    <xf numFmtId="0" fontId="21" fillId="6" borderId="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0" fillId="6" borderId="3" xfId="0" applyFill="1" applyBorder="1" applyAlignment="1">
      <alignment wrapText="1"/>
    </xf>
    <xf numFmtId="0" fontId="10" fillId="6" borderId="3" xfId="0" applyFont="1" applyFill="1" applyBorder="1" applyAlignment="1">
      <alignment horizontal="center" vertical="center" wrapText="1"/>
    </xf>
    <xf numFmtId="0" fontId="9" fillId="6" borderId="8" xfId="0" applyFont="1" applyFill="1" applyBorder="1" applyAlignment="1">
      <alignment vertical="center" wrapText="1"/>
    </xf>
    <xf numFmtId="0" fontId="8" fillId="6" borderId="3" xfId="0" applyFont="1" applyFill="1" applyBorder="1" applyAlignment="1">
      <alignment horizontal="center" vertical="center" wrapText="1"/>
    </xf>
    <xf numFmtId="0" fontId="10" fillId="5" borderId="26" xfId="0" applyFont="1" applyFill="1" applyBorder="1" applyAlignment="1">
      <alignment vertical="center" wrapText="1"/>
    </xf>
    <xf numFmtId="0" fontId="10" fillId="5" borderId="29" xfId="0" applyFont="1" applyFill="1" applyBorder="1" applyAlignment="1">
      <alignment vertical="center" wrapText="1"/>
    </xf>
    <xf numFmtId="0" fontId="10" fillId="5" borderId="1" xfId="0" applyFont="1" applyFill="1" applyBorder="1" applyAlignment="1">
      <alignment vertical="center" wrapText="1"/>
    </xf>
    <xf numFmtId="0" fontId="10" fillId="5" borderId="27" xfId="0" applyFont="1" applyFill="1" applyBorder="1" applyAlignment="1">
      <alignment vertical="center" wrapText="1"/>
    </xf>
    <xf numFmtId="0" fontId="11" fillId="5" borderId="6" xfId="0" applyFont="1" applyFill="1" applyBorder="1" applyAlignment="1">
      <alignment vertical="center" wrapText="1"/>
    </xf>
    <xf numFmtId="0" fontId="11" fillId="5" borderId="3" xfId="0" applyFont="1" applyFill="1" applyBorder="1" applyAlignment="1">
      <alignment vertical="center" wrapText="1"/>
    </xf>
    <xf numFmtId="0" fontId="11" fillId="5" borderId="28" xfId="0" applyFont="1" applyFill="1" applyBorder="1" applyAlignment="1">
      <alignment vertical="center" wrapText="1"/>
    </xf>
    <xf numFmtId="0" fontId="29" fillId="6" borderId="2"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8" fillId="6" borderId="3" xfId="0" applyFont="1" applyFill="1" applyBorder="1" applyAlignment="1" applyProtection="1">
      <alignment horizontal="center" vertical="center" wrapText="1"/>
    </xf>
    <xf numFmtId="0" fontId="0" fillId="0" borderId="0" xfId="0" applyProtection="1"/>
    <xf numFmtId="0" fontId="31" fillId="5" borderId="3" xfId="0" applyFont="1" applyFill="1" applyBorder="1" applyAlignment="1" applyProtection="1">
      <alignment vertical="center" wrapText="1"/>
      <protection locked="0"/>
    </xf>
    <xf numFmtId="0" fontId="31" fillId="5" borderId="3"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0" fontId="32" fillId="5" borderId="8"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8" xfId="0" applyFont="1" applyFill="1" applyBorder="1" applyAlignment="1" applyProtection="1">
      <alignment vertical="center" wrapText="1"/>
      <protection locked="0"/>
    </xf>
    <xf numFmtId="0" fontId="10" fillId="5" borderId="3" xfId="0" applyFont="1" applyFill="1" applyBorder="1" applyAlignment="1" applyProtection="1">
      <alignment horizontal="center" vertical="center" wrapText="1"/>
      <protection locked="0"/>
    </xf>
    <xf numFmtId="0" fontId="21" fillId="6" borderId="2" xfId="0" applyFont="1" applyFill="1" applyBorder="1" applyAlignment="1" applyProtection="1">
      <alignment horizontal="center" vertical="center" wrapText="1"/>
    </xf>
    <xf numFmtId="0" fontId="22" fillId="6" borderId="17" xfId="0" applyFont="1" applyFill="1" applyBorder="1" applyAlignment="1" applyProtection="1">
      <alignment horizontal="center" vertical="center" wrapText="1"/>
    </xf>
    <xf numFmtId="0" fontId="21" fillId="6" borderId="17" xfId="0" applyFont="1" applyFill="1" applyBorder="1" applyAlignment="1" applyProtection="1">
      <alignment horizontal="center" vertical="center" wrapText="1"/>
    </xf>
    <xf numFmtId="0" fontId="21"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0" fillId="6" borderId="3" xfId="0" applyFont="1" applyFill="1" applyBorder="1" applyAlignment="1" applyProtection="1">
      <alignment horizontal="center" vertical="center" wrapText="1"/>
    </xf>
    <xf numFmtId="0" fontId="9" fillId="6" borderId="8" xfId="0" applyFont="1" applyFill="1" applyBorder="1" applyAlignment="1" applyProtection="1">
      <alignment vertical="center" wrapText="1"/>
    </xf>
    <xf numFmtId="0" fontId="18" fillId="0" borderId="0" xfId="0" applyFont="1" applyAlignment="1" applyProtection="1">
      <alignment vertical="center"/>
    </xf>
    <xf numFmtId="0" fontId="8" fillId="0" borderId="0" xfId="0" applyFont="1" applyAlignment="1" applyProtection="1">
      <alignment vertical="center" wrapText="1"/>
    </xf>
    <xf numFmtId="0" fontId="9"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left" vertical="center" wrapText="1" indent="2"/>
    </xf>
    <xf numFmtId="0" fontId="8" fillId="4" borderId="0" xfId="0" applyFont="1" applyFill="1" applyAlignment="1" applyProtection="1">
      <alignment horizontal="center" vertical="center" wrapText="1"/>
    </xf>
    <xf numFmtId="0" fontId="11" fillId="0" borderId="0" xfId="0" applyFont="1" applyAlignment="1" applyProtection="1">
      <alignment vertical="center" wrapText="1"/>
    </xf>
    <xf numFmtId="0" fontId="7" fillId="0" borderId="0" xfId="0" applyFont="1" applyAlignment="1" applyProtection="1">
      <alignment vertical="center" wrapText="1"/>
    </xf>
    <xf numFmtId="0" fontId="0" fillId="0" borderId="0" xfId="0" applyAlignment="1" applyProtection="1">
      <alignment horizontal="left"/>
    </xf>
    <xf numFmtId="0" fontId="11" fillId="0" borderId="0" xfId="0" applyFont="1" applyAlignment="1" applyProtection="1">
      <alignment vertical="center"/>
    </xf>
    <xf numFmtId="3" fontId="10" fillId="5" borderId="5" xfId="0" applyNumberFormat="1" applyFont="1" applyFill="1" applyBorder="1" applyAlignment="1" applyProtection="1">
      <alignment vertical="center" wrapText="1"/>
      <protection locked="0"/>
    </xf>
    <xf numFmtId="44" fontId="10" fillId="5" borderId="5" xfId="1" applyFont="1" applyFill="1" applyBorder="1" applyAlignment="1" applyProtection="1">
      <alignment vertical="center" wrapText="1"/>
      <protection locked="0"/>
    </xf>
    <xf numFmtId="8" fontId="10" fillId="6" borderId="4" xfId="0" applyNumberFormat="1" applyFont="1" applyFill="1" applyBorder="1" applyAlignment="1">
      <alignment vertical="center" wrapText="1"/>
    </xf>
    <xf numFmtId="8" fontId="10" fillId="6" borderId="0" xfId="0" applyNumberFormat="1" applyFont="1" applyFill="1" applyAlignment="1">
      <alignment vertical="center" wrapText="1"/>
    </xf>
    <xf numFmtId="44" fontId="10" fillId="5" borderId="12" xfId="1" applyFont="1" applyFill="1" applyBorder="1" applyAlignment="1" applyProtection="1">
      <alignment vertical="center" wrapText="1"/>
      <protection locked="0"/>
    </xf>
    <xf numFmtId="0" fontId="10" fillId="5" borderId="5"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0" fontId="24" fillId="5" borderId="3" xfId="0" applyFont="1" applyFill="1" applyBorder="1" applyAlignment="1" applyProtection="1">
      <alignment vertical="center" wrapText="1"/>
      <protection locked="0"/>
    </xf>
    <xf numFmtId="44" fontId="10" fillId="5" borderId="3" xfId="1" applyFont="1" applyFill="1" applyBorder="1" applyAlignment="1" applyProtection="1">
      <alignment vertical="center" wrapText="1"/>
      <protection locked="0"/>
    </xf>
    <xf numFmtId="0" fontId="10" fillId="5" borderId="13" xfId="0" applyFont="1" applyFill="1" applyBorder="1" applyAlignment="1" applyProtection="1">
      <alignment vertical="center" wrapText="1"/>
      <protection locked="0"/>
    </xf>
    <xf numFmtId="0" fontId="11" fillId="5" borderId="14" xfId="0" applyFont="1" applyFill="1" applyBorder="1" applyAlignment="1" applyProtection="1">
      <alignment vertical="center" wrapText="1"/>
      <protection locked="0"/>
    </xf>
    <xf numFmtId="0" fontId="11" fillId="5" borderId="8" xfId="0" applyFont="1" applyFill="1" applyBorder="1" applyAlignment="1" applyProtection="1">
      <alignment vertical="center" wrapText="1"/>
      <protection locked="0"/>
    </xf>
    <xf numFmtId="44" fontId="10" fillId="5" borderId="13" xfId="1" applyFont="1" applyFill="1" applyBorder="1" applyAlignment="1" applyProtection="1">
      <alignment horizontal="center" vertical="center" wrapText="1"/>
      <protection locked="0"/>
    </xf>
    <xf numFmtId="0" fontId="10" fillId="5" borderId="25" xfId="0" applyFont="1" applyFill="1" applyBorder="1" applyAlignment="1" applyProtection="1">
      <alignment vertical="center" wrapText="1"/>
      <protection locked="0"/>
    </xf>
    <xf numFmtId="0" fontId="18" fillId="2" borderId="12" xfId="0" applyFont="1" applyFill="1" applyBorder="1" applyAlignment="1">
      <alignment vertical="center" wrapText="1"/>
    </xf>
    <xf numFmtId="164" fontId="0" fillId="0" borderId="0" xfId="0" applyNumberFormat="1" applyAlignment="1">
      <alignment horizontal="left"/>
    </xf>
    <xf numFmtId="0" fontId="8" fillId="8" borderId="5" xfId="0" applyFont="1" applyFill="1" applyBorder="1" applyAlignment="1" applyProtection="1">
      <alignment horizontal="right" vertical="center" wrapText="1"/>
    </xf>
    <xf numFmtId="164" fontId="10" fillId="7" borderId="30" xfId="1" applyNumberFormat="1" applyFont="1" applyFill="1" applyBorder="1" applyAlignment="1" applyProtection="1">
      <alignment horizontal="left" vertical="center" wrapText="1"/>
    </xf>
    <xf numFmtId="0" fontId="0" fillId="6" borderId="0" xfId="0" applyFill="1" applyProtection="1"/>
    <xf numFmtId="0" fontId="8" fillId="0" borderId="5" xfId="0" applyFont="1" applyBorder="1" applyAlignment="1">
      <alignment vertical="center" wrapText="1"/>
    </xf>
    <xf numFmtId="0" fontId="28" fillId="5" borderId="3" xfId="0" applyFont="1" applyFill="1" applyBorder="1" applyAlignment="1" applyProtection="1">
      <alignment vertical="center" wrapText="1"/>
      <protection locked="0"/>
    </xf>
    <xf numFmtId="0" fontId="8" fillId="0" borderId="5" xfId="0" applyFont="1" applyBorder="1" applyAlignment="1">
      <alignmen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44" fontId="10" fillId="5" borderId="11" xfId="1" applyFont="1" applyFill="1" applyBorder="1" applyAlignment="1" applyProtection="1">
      <alignment vertical="center" wrapText="1"/>
      <protection locked="0"/>
    </xf>
    <xf numFmtId="0" fontId="5" fillId="0" borderId="0" xfId="0" applyFont="1" applyBorder="1" applyAlignment="1">
      <alignment horizontal="right" vertical="center" wrapText="1"/>
    </xf>
    <xf numFmtId="44" fontId="10" fillId="6" borderId="13" xfId="0" applyNumberFormat="1" applyFont="1" applyFill="1" applyBorder="1" applyAlignment="1">
      <alignment vertical="center" wrapText="1"/>
    </xf>
    <xf numFmtId="44" fontId="10" fillId="6" borderId="0" xfId="0" applyNumberFormat="1" applyFont="1" applyFill="1" applyAlignment="1">
      <alignment vertical="center" wrapText="1"/>
    </xf>
    <xf numFmtId="0" fontId="21" fillId="6" borderId="2" xfId="0" applyFont="1" applyFill="1" applyBorder="1" applyAlignment="1">
      <alignment horizontal="center" vertical="center" wrapText="1"/>
    </xf>
    <xf numFmtId="0" fontId="21" fillId="6" borderId="9" xfId="0" applyFont="1" applyFill="1" applyBorder="1" applyAlignment="1" applyProtection="1">
      <alignment horizontal="center" vertical="center" wrapText="1"/>
    </xf>
    <xf numFmtId="0" fontId="25" fillId="6" borderId="19" xfId="0" applyFont="1" applyFill="1" applyBorder="1" applyAlignment="1" applyProtection="1">
      <alignment horizontal="center" vertical="center" wrapText="1"/>
    </xf>
    <xf numFmtId="0" fontId="17" fillId="2" borderId="12" xfId="0" applyFont="1" applyFill="1" applyBorder="1" applyAlignment="1" applyProtection="1">
      <alignment vertical="center" wrapText="1"/>
    </xf>
    <xf numFmtId="0" fontId="17" fillId="2" borderId="12" xfId="0" applyFont="1" applyFill="1" applyBorder="1" applyAlignment="1" applyProtection="1">
      <alignment horizontal="right" vertical="center" wrapText="1"/>
    </xf>
    <xf numFmtId="0" fontId="6" fillId="2" borderId="12" xfId="0" applyFont="1" applyFill="1" applyBorder="1" applyAlignment="1" applyProtection="1">
      <alignment vertical="center" wrapText="1"/>
    </xf>
    <xf numFmtId="0" fontId="17" fillId="5" borderId="12" xfId="0" applyFont="1" applyFill="1" applyBorder="1" applyAlignment="1" applyProtection="1">
      <alignment horizontal="center" vertical="center" wrapText="1"/>
      <protection locked="0"/>
    </xf>
    <xf numFmtId="16" fontId="31" fillId="5" borderId="3" xfId="0" applyNumberFormat="1" applyFont="1" applyFill="1" applyBorder="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0" fillId="0" borderId="12" xfId="0" applyFont="1" applyBorder="1" applyAlignment="1">
      <alignment vertical="center" wrapText="1"/>
    </xf>
    <xf numFmtId="0" fontId="9" fillId="2" borderId="12" xfId="0" applyFont="1" applyFill="1" applyBorder="1" applyAlignment="1">
      <alignment vertical="center" wrapText="1"/>
    </xf>
    <xf numFmtId="0" fontId="9" fillId="2" borderId="1" xfId="0" applyFont="1" applyFill="1" applyBorder="1" applyAlignment="1">
      <alignment vertical="center" wrapText="1"/>
    </xf>
    <xf numFmtId="44" fontId="10" fillId="2" borderId="11" xfId="1" applyFont="1" applyFill="1" applyBorder="1" applyAlignment="1">
      <alignment vertical="center" wrapText="1"/>
    </xf>
    <xf numFmtId="44" fontId="10" fillId="2" borderId="12" xfId="1" applyFont="1" applyFill="1" applyBorder="1" applyAlignment="1">
      <alignment vertical="center" wrapText="1"/>
    </xf>
    <xf numFmtId="44" fontId="10" fillId="2" borderId="1" xfId="1" applyFont="1" applyFill="1" applyBorder="1" applyAlignment="1">
      <alignment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5" fillId="0" borderId="0" xfId="0" applyFont="1" applyAlignment="1">
      <alignment horizontal="left" vertical="center"/>
    </xf>
    <xf numFmtId="0" fontId="9" fillId="0" borderId="12" xfId="0" applyFont="1" applyBorder="1" applyAlignment="1">
      <alignment vertical="center" wrapText="1"/>
    </xf>
    <xf numFmtId="0" fontId="9" fillId="0" borderId="1" xfId="0" applyFont="1" applyBorder="1" applyAlignment="1">
      <alignment vertical="center" wrapText="1"/>
    </xf>
    <xf numFmtId="44" fontId="10" fillId="5" borderId="11" xfId="1" applyFont="1" applyFill="1" applyBorder="1" applyAlignment="1" applyProtection="1">
      <alignment horizontal="center" vertical="center" wrapText="1"/>
      <protection locked="0"/>
    </xf>
    <xf numFmtId="44" fontId="10" fillId="5" borderId="12" xfId="1" applyFont="1" applyFill="1" applyBorder="1" applyAlignment="1" applyProtection="1">
      <alignment horizontal="center" vertical="center" wrapText="1"/>
      <protection locked="0"/>
    </xf>
    <xf numFmtId="44" fontId="10" fillId="5" borderId="1" xfId="1" applyFont="1" applyFill="1" applyBorder="1" applyAlignment="1" applyProtection="1">
      <alignment horizontal="center" vertical="center" wrapText="1"/>
      <protection locked="0"/>
    </xf>
    <xf numFmtId="0" fontId="9" fillId="6" borderId="12" xfId="0" applyFont="1" applyFill="1" applyBorder="1" applyAlignment="1">
      <alignment horizontal="right" vertical="center" wrapText="1"/>
    </xf>
    <xf numFmtId="0" fontId="9" fillId="6" borderId="1" xfId="0" applyFont="1" applyFill="1" applyBorder="1" applyAlignment="1">
      <alignment horizontal="right" vertical="center" wrapText="1"/>
    </xf>
    <xf numFmtId="44" fontId="10" fillId="6" borderId="11" xfId="0" applyNumberFormat="1" applyFont="1" applyFill="1" applyBorder="1" applyAlignment="1" applyProtection="1">
      <alignment vertical="center" wrapText="1"/>
    </xf>
    <xf numFmtId="0" fontId="10" fillId="6" borderId="12" xfId="0" applyFont="1" applyFill="1" applyBorder="1" applyAlignment="1" applyProtection="1">
      <alignment vertical="center" wrapText="1"/>
    </xf>
    <xf numFmtId="0" fontId="10" fillId="6" borderId="1" xfId="0" applyFont="1" applyFill="1" applyBorder="1" applyAlignment="1" applyProtection="1">
      <alignment vertical="center" wrapText="1"/>
    </xf>
    <xf numFmtId="0" fontId="12" fillId="0" borderId="4" xfId="0" applyFont="1" applyBorder="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19" fillId="0" borderId="11" xfId="0" applyFont="1" applyBorder="1" applyAlignment="1">
      <alignment horizontal="right" vertical="center" wrapText="1"/>
    </xf>
    <xf numFmtId="0" fontId="19" fillId="0" borderId="1" xfId="0" applyFont="1" applyBorder="1" applyAlignment="1">
      <alignment horizontal="right" vertical="center" wrapText="1"/>
    </xf>
    <xf numFmtId="0" fontId="16" fillId="0" borderId="5" xfId="0" applyFont="1" applyBorder="1" applyAlignment="1">
      <alignment horizontal="left"/>
    </xf>
    <xf numFmtId="0" fontId="16" fillId="0" borderId="12" xfId="0" applyFont="1" applyBorder="1" applyAlignment="1">
      <alignment horizontal="left"/>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17" fillId="2" borderId="12" xfId="0" applyFont="1" applyFill="1" applyBorder="1" applyAlignment="1">
      <alignment horizontal="justify"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12" xfId="0" applyFont="1" applyBorder="1" applyAlignment="1">
      <alignment horizontal="left" vertical="center" wrapText="1"/>
    </xf>
    <xf numFmtId="0" fontId="9" fillId="0" borderId="12" xfId="0" applyFont="1" applyBorder="1" applyAlignment="1">
      <alignment horizontal="right" vertical="center" wrapText="1"/>
    </xf>
    <xf numFmtId="0" fontId="9" fillId="0" borderId="16" xfId="0" applyFont="1" applyBorder="1" applyAlignment="1">
      <alignment horizontal="right" vertical="center" wrapText="1"/>
    </xf>
    <xf numFmtId="0" fontId="10"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1" fillId="4" borderId="2" xfId="0" applyFont="1" applyFill="1" applyBorder="1" applyAlignment="1">
      <alignment vertical="center" wrapText="1"/>
    </xf>
    <xf numFmtId="0" fontId="11" fillId="4" borderId="17" xfId="0" applyFont="1" applyFill="1" applyBorder="1" applyAlignment="1">
      <alignment vertical="center" wrapText="1"/>
    </xf>
    <xf numFmtId="0" fontId="11"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8" fillId="2" borderId="12" xfId="0" applyFont="1" applyFill="1" applyBorder="1" applyAlignment="1">
      <alignment horizontal="justify" vertical="center" wrapText="1"/>
    </xf>
    <xf numFmtId="0" fontId="8" fillId="2" borderId="12" xfId="0" applyFont="1" applyFill="1" applyBorder="1" applyAlignment="1">
      <alignment vertical="center" wrapText="1"/>
    </xf>
    <xf numFmtId="0" fontId="8" fillId="0" borderId="4" xfId="0" applyFont="1" applyBorder="1" applyAlignment="1">
      <alignment horizontal="left" vertical="center" wrapText="1" indent="2"/>
    </xf>
    <xf numFmtId="0" fontId="8" fillId="0" borderId="0" xfId="0" applyFont="1" applyAlignment="1">
      <alignment horizontal="left" vertical="center" wrapText="1" indent="2"/>
    </xf>
    <xf numFmtId="0" fontId="8" fillId="0" borderId="5" xfId="0" applyFont="1" applyBorder="1" applyAlignment="1">
      <alignment horizontal="left" vertical="center" wrapText="1" indent="2"/>
    </xf>
    <xf numFmtId="44" fontId="10" fillId="5" borderId="9" xfId="1" applyFont="1" applyFill="1" applyBorder="1" applyAlignment="1" applyProtection="1">
      <alignment vertical="center" wrapText="1"/>
      <protection locked="0"/>
    </xf>
    <xf numFmtId="44" fontId="10" fillId="5" borderId="10" xfId="1" applyFont="1" applyFill="1" applyBorder="1" applyAlignment="1" applyProtection="1">
      <alignment vertical="center" wrapText="1"/>
      <protection locked="0"/>
    </xf>
    <xf numFmtId="0" fontId="8" fillId="0" borderId="12" xfId="0" applyFont="1" applyBorder="1" applyAlignment="1">
      <alignment horizontal="left" vertical="center" wrapText="1" indent="2"/>
    </xf>
    <xf numFmtId="0" fontId="8" fillId="0" borderId="5" xfId="0" applyFont="1" applyBorder="1" applyAlignment="1">
      <alignment vertical="center" wrapText="1"/>
    </xf>
    <xf numFmtId="0" fontId="21" fillId="0" borderId="12" xfId="0" applyFont="1" applyBorder="1" applyAlignment="1">
      <alignment vertical="center" wrapText="1"/>
    </xf>
    <xf numFmtId="0" fontId="11" fillId="0" borderId="0" xfId="0" applyFont="1" applyAlignment="1" applyProtection="1">
      <alignment vertical="center" wrapText="1"/>
    </xf>
    <xf numFmtId="0" fontId="8" fillId="0" borderId="0" xfId="0" applyFont="1" applyAlignment="1" applyProtection="1">
      <alignment vertical="center" wrapText="1"/>
    </xf>
    <xf numFmtId="44" fontId="10" fillId="6" borderId="12" xfId="0" applyNumberFormat="1" applyFont="1" applyFill="1" applyBorder="1" applyAlignment="1" applyProtection="1">
      <alignment vertical="center" wrapText="1"/>
    </xf>
    <xf numFmtId="44" fontId="10" fillId="6" borderId="12" xfId="1" applyFont="1" applyFill="1" applyBorder="1" applyAlignment="1" applyProtection="1">
      <alignment vertical="center" wrapText="1"/>
    </xf>
    <xf numFmtId="44" fontId="10" fillId="6" borderId="5" xfId="1" applyFont="1" applyFill="1" applyBorder="1" applyAlignment="1" applyProtection="1">
      <alignment vertical="center" wrapText="1"/>
    </xf>
    <xf numFmtId="0" fontId="10" fillId="4" borderId="12" xfId="0" applyFont="1" applyFill="1" applyBorder="1" applyAlignment="1" applyProtection="1">
      <alignment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44" fontId="10" fillId="6" borderId="5" xfId="1" applyNumberFormat="1" applyFont="1" applyFill="1" applyBorder="1" applyAlignment="1" applyProtection="1">
      <alignment vertical="center" wrapText="1"/>
    </xf>
    <xf numFmtId="0" fontId="8" fillId="0" borderId="4" xfId="0" applyFont="1" applyBorder="1" applyAlignment="1" applyProtection="1">
      <alignment vertical="center" wrapText="1"/>
    </xf>
    <xf numFmtId="8" fontId="10" fillId="6" borderId="12" xfId="0" applyNumberFormat="1" applyFont="1" applyFill="1" applyBorder="1" applyAlignment="1" applyProtection="1">
      <alignment vertical="center" wrapText="1"/>
    </xf>
    <xf numFmtId="0" fontId="9" fillId="0" borderId="0" xfId="0" applyFont="1" applyAlignment="1" applyProtection="1">
      <alignment vertical="center" wrapText="1"/>
    </xf>
    <xf numFmtId="0" fontId="10" fillId="4" borderId="0" xfId="0" applyFont="1" applyFill="1" applyAlignment="1" applyProtection="1">
      <alignment vertical="center" wrapText="1"/>
    </xf>
    <xf numFmtId="44" fontId="11" fillId="0" borderId="0" xfId="0" applyNumberFormat="1" applyFont="1" applyAlignment="1" applyProtection="1">
      <alignment vertical="center" wrapText="1"/>
    </xf>
    <xf numFmtId="0" fontId="9" fillId="0" borderId="0" xfId="0" applyFont="1" applyAlignment="1" applyProtection="1">
      <alignment horizontal="right" vertical="center" wrapText="1"/>
    </xf>
    <xf numFmtId="44" fontId="10" fillId="6" borderId="22" xfId="0" applyNumberFormat="1" applyFont="1" applyFill="1" applyBorder="1" applyAlignment="1" applyProtection="1">
      <alignment vertical="center" wrapText="1"/>
    </xf>
    <xf numFmtId="8" fontId="10" fillId="6" borderId="21" xfId="0" applyNumberFormat="1" applyFont="1" applyFill="1" applyBorder="1" applyAlignment="1" applyProtection="1">
      <alignment vertical="center" wrapText="1"/>
    </xf>
    <xf numFmtId="8" fontId="10" fillId="6" borderId="20" xfId="0" applyNumberFormat="1" applyFont="1" applyFill="1" applyBorder="1" applyAlignment="1" applyProtection="1">
      <alignment vertical="center" wrapText="1"/>
    </xf>
    <xf numFmtId="0" fontId="8" fillId="0" borderId="0" xfId="0" applyFont="1" applyAlignment="1" applyProtection="1">
      <alignment horizontal="left" vertical="center" wrapText="1"/>
    </xf>
    <xf numFmtId="0" fontId="21" fillId="6" borderId="9"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5" fillId="0" borderId="5" xfId="0" applyFont="1" applyBorder="1" applyAlignment="1" applyProtection="1">
      <alignment horizontal="center" vertical="center"/>
    </xf>
    <xf numFmtId="0" fontId="21" fillId="6" borderId="7"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0" fillId="0" borderId="0" xfId="0" applyAlignment="1" applyProtection="1">
      <alignment horizontal="left"/>
    </xf>
    <xf numFmtId="0" fontId="8" fillId="6" borderId="2"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0" xfId="0" applyFont="1" applyFill="1" applyAlignment="1" applyProtection="1">
      <alignment horizontal="center" vertical="center" wrapText="1"/>
    </xf>
    <xf numFmtId="0" fontId="8" fillId="6" borderId="7" xfId="0" applyFont="1" applyFill="1" applyBorder="1" applyAlignment="1">
      <alignment horizontal="center" vertical="center" textRotation="90" wrapText="1"/>
    </xf>
    <xf numFmtId="0" fontId="8" fillId="6" borderId="8" xfId="0" applyFont="1" applyFill="1" applyBorder="1" applyAlignment="1">
      <alignment horizontal="center" vertical="center" textRotation="90" wrapText="1"/>
    </xf>
    <xf numFmtId="0" fontId="0" fillId="0" borderId="0" xfId="0" applyAlignment="1">
      <alignment horizontal="left"/>
    </xf>
    <xf numFmtId="0" fontId="8" fillId="6" borderId="2" xfId="0" applyFont="1" applyFill="1" applyBorder="1" applyAlignment="1">
      <alignment vertical="center" wrapText="1"/>
    </xf>
    <xf numFmtId="0" fontId="8" fillId="6" borderId="3"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checked="Checked"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checked="Checked" lockText="1"/>
</file>

<file path=xl/ctrlProps/ctrlProp272.xml><?xml version="1.0" encoding="utf-8"?>
<formControlPr xmlns="http://schemas.microsoft.com/office/spreadsheetml/2009/9/main" objectType="CheckBox" checked="Checked" lockText="1"/>
</file>

<file path=xl/ctrlProps/ctrlProp273.xml><?xml version="1.0" encoding="utf-8"?>
<formControlPr xmlns="http://schemas.microsoft.com/office/spreadsheetml/2009/9/main" objectType="CheckBox" checked="Checked"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checked="Checked" lockText="1"/>
</file>

<file path=xl/ctrlProps/ctrlProp276.xml><?xml version="1.0" encoding="utf-8"?>
<formControlPr xmlns="http://schemas.microsoft.com/office/spreadsheetml/2009/9/main" objectType="CheckBox" checked="Checked" lockText="1"/>
</file>

<file path=xl/ctrlProps/ctrlProp277.xml><?xml version="1.0" encoding="utf-8"?>
<formControlPr xmlns="http://schemas.microsoft.com/office/spreadsheetml/2009/9/main" objectType="CheckBox" checked="Checked" lockText="1"/>
</file>

<file path=xl/ctrlProps/ctrlProp278.xml><?xml version="1.0" encoding="utf-8"?>
<formControlPr xmlns="http://schemas.microsoft.com/office/spreadsheetml/2009/9/main" objectType="CheckBox" checked="Checked"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checked="Checked" lockText="1"/>
</file>

<file path=xl/ctrlProps/ctrlProp281.xml><?xml version="1.0" encoding="utf-8"?>
<formControlPr xmlns="http://schemas.microsoft.com/office/spreadsheetml/2009/9/main" objectType="CheckBox" checked="Checked" lockText="1"/>
</file>

<file path=xl/ctrlProps/ctrlProp282.xml><?xml version="1.0" encoding="utf-8"?>
<formControlPr xmlns="http://schemas.microsoft.com/office/spreadsheetml/2009/9/main" objectType="CheckBox" checked="Checked" lockText="1"/>
</file>

<file path=xl/ctrlProps/ctrlProp283.xml><?xml version="1.0" encoding="utf-8"?>
<formControlPr xmlns="http://schemas.microsoft.com/office/spreadsheetml/2009/9/main" objectType="CheckBox" checked="Checked" lockText="1"/>
</file>

<file path=xl/ctrlProps/ctrlProp284.xml><?xml version="1.0" encoding="utf-8"?>
<formControlPr xmlns="http://schemas.microsoft.com/office/spreadsheetml/2009/9/main" objectType="CheckBox" checked="Checked"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checked="Checked"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checked="Checked"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checked="Checked"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checked="Checked"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checked="Checked"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checked="Checked"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checked="Checked"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checked="Checked"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checked="Checked" lockText="1"/>
</file>

<file path=xl/ctrlProps/ctrlProp462.xml><?xml version="1.0" encoding="utf-8"?>
<formControlPr xmlns="http://schemas.microsoft.com/office/spreadsheetml/2009/9/main" objectType="CheckBox" checked="Checked" lockText="1"/>
</file>

<file path=xl/ctrlProps/ctrlProp463.xml><?xml version="1.0" encoding="utf-8"?>
<formControlPr xmlns="http://schemas.microsoft.com/office/spreadsheetml/2009/9/main" objectType="CheckBox" checked="Checked"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checked="Checked" lockText="1"/>
</file>

<file path=xl/ctrlProps/ctrlProp485.xml><?xml version="1.0" encoding="utf-8"?>
<formControlPr xmlns="http://schemas.microsoft.com/office/spreadsheetml/2009/9/main" objectType="CheckBox" checked="Checked" lockText="1"/>
</file>

<file path=xl/ctrlProps/ctrlProp486.xml><?xml version="1.0" encoding="utf-8"?>
<formControlPr xmlns="http://schemas.microsoft.com/office/spreadsheetml/2009/9/main" objectType="CheckBox" checked="Checked"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checked="Checked" lockText="1"/>
</file>

<file path=xl/ctrlProps/ctrlProp508.xml><?xml version="1.0" encoding="utf-8"?>
<formControlPr xmlns="http://schemas.microsoft.com/office/spreadsheetml/2009/9/main" objectType="CheckBox" checked="Checked" lockText="1"/>
</file>

<file path=xl/ctrlProps/ctrlProp509.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checked="Checked" lockText="1"/>
</file>

<file path=xl/ctrlProps/ctrlProp554.xml><?xml version="1.0" encoding="utf-8"?>
<formControlPr xmlns="http://schemas.microsoft.com/office/spreadsheetml/2009/9/main" objectType="CheckBox" checked="Checked" lockText="1"/>
</file>

<file path=xl/ctrlProps/ctrlProp555.xml><?xml version="1.0" encoding="utf-8"?>
<formControlPr xmlns="http://schemas.microsoft.com/office/spreadsheetml/2009/9/main" objectType="CheckBox" checked="Checked"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checked="Checked" lockText="1"/>
</file>

<file path=xl/ctrlProps/ctrlProp577.xml><?xml version="1.0" encoding="utf-8"?>
<formControlPr xmlns="http://schemas.microsoft.com/office/spreadsheetml/2009/9/main" objectType="CheckBox" checked="Checked" lockText="1"/>
</file>

<file path=xl/ctrlProps/ctrlProp578.xml><?xml version="1.0" encoding="utf-8"?>
<formControlPr xmlns="http://schemas.microsoft.com/office/spreadsheetml/2009/9/main" objectType="CheckBox" checked="Checked"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checked="Checked" lockText="1"/>
</file>

<file path=xl/ctrlProps/ctrlProp601.xml><?xml version="1.0" encoding="utf-8"?>
<formControlPr xmlns="http://schemas.microsoft.com/office/spreadsheetml/2009/9/main" objectType="CheckBox" checked="Checked"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checked="Checked" lockText="1"/>
</file>

<file path=xl/ctrlProps/ctrlProp623.xml><?xml version="1.0" encoding="utf-8"?>
<formControlPr xmlns="http://schemas.microsoft.com/office/spreadsheetml/2009/9/main" objectType="CheckBox" checked="Checked" lockText="1"/>
</file>

<file path=xl/ctrlProps/ctrlProp624.xml><?xml version="1.0" encoding="utf-8"?>
<formControlPr xmlns="http://schemas.microsoft.com/office/spreadsheetml/2009/9/main" objectType="CheckBox" checked="Checked"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checked="Checked"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checked="Checked" lockText="1"/>
</file>

<file path=xl/ctrlProps/ctrlProp669.xml><?xml version="1.0" encoding="utf-8"?>
<formControlPr xmlns="http://schemas.microsoft.com/office/spreadsheetml/2009/9/main" objectType="CheckBox" checked="Checked"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checked="Checked"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checked="Checked"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Cost Reimbursable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10/18)  	November 2018</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52</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55</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59</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60</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52</xdr:row>
          <xdr:rowOff>238125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55</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59</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60</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200025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209550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9</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12</xdr:row>
          <xdr:rowOff>228600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542925</xdr:colOff>
          <xdr:row>13</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19050</xdr:rowOff>
        </xdr:from>
        <xdr:to>
          <xdr:col>7</xdr:col>
          <xdr:colOff>533400</xdr:colOff>
          <xdr:row>15</xdr:row>
          <xdr:rowOff>238125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0</xdr:rowOff>
        </xdr:from>
        <xdr:to>
          <xdr:col>7</xdr:col>
          <xdr:colOff>533400</xdr:colOff>
          <xdr:row>16</xdr:row>
          <xdr:rowOff>219075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542925</xdr:colOff>
          <xdr:row>17</xdr:row>
          <xdr:rowOff>238125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18</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19050</xdr:rowOff>
        </xdr:from>
        <xdr:to>
          <xdr:col>7</xdr:col>
          <xdr:colOff>533400</xdr:colOff>
          <xdr:row>19</xdr:row>
          <xdr:rowOff>238125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0</xdr:rowOff>
        </xdr:from>
        <xdr:to>
          <xdr:col>7</xdr:col>
          <xdr:colOff>533400</xdr:colOff>
          <xdr:row>20</xdr:row>
          <xdr:rowOff>219075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542925</xdr:colOff>
          <xdr:row>21</xdr:row>
          <xdr:rowOff>238125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22</xdr:row>
          <xdr:rowOff>238125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23</xdr:row>
          <xdr:rowOff>238125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9</xdr:row>
          <xdr:rowOff>238125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12</xdr:row>
          <xdr:rowOff>228600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542925</xdr:colOff>
          <xdr:row>13</xdr:row>
          <xdr:rowOff>219075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19050</xdr:rowOff>
        </xdr:from>
        <xdr:to>
          <xdr:col>8</xdr:col>
          <xdr:colOff>533400</xdr:colOff>
          <xdr:row>15</xdr:row>
          <xdr:rowOff>238125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8</xdr:col>
          <xdr:colOff>533400</xdr:colOff>
          <xdr:row>16</xdr:row>
          <xdr:rowOff>219075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542925</xdr:colOff>
          <xdr:row>17</xdr:row>
          <xdr:rowOff>238125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18</xdr:row>
          <xdr:rowOff>238125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19050</xdr:rowOff>
        </xdr:from>
        <xdr:to>
          <xdr:col>8</xdr:col>
          <xdr:colOff>533400</xdr:colOff>
          <xdr:row>19</xdr:row>
          <xdr:rowOff>238125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0</xdr:rowOff>
        </xdr:from>
        <xdr:to>
          <xdr:col>8</xdr:col>
          <xdr:colOff>533400</xdr:colOff>
          <xdr:row>20</xdr:row>
          <xdr:rowOff>219075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542925</xdr:colOff>
          <xdr:row>21</xdr:row>
          <xdr:rowOff>238125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22</xdr:row>
          <xdr:rowOff>238125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23</xdr:row>
          <xdr:rowOff>238125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542925</xdr:colOff>
          <xdr:row>24</xdr:row>
          <xdr:rowOff>200025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238125</xdr:rowOff>
        </xdr:from>
        <xdr:to>
          <xdr:col>7</xdr:col>
          <xdr:colOff>552450</xdr:colOff>
          <xdr:row>25</xdr:row>
          <xdr:rowOff>209550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542925</xdr:colOff>
          <xdr:row>26</xdr:row>
          <xdr:rowOff>219075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542925</xdr:colOff>
          <xdr:row>27</xdr:row>
          <xdr:rowOff>238125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542925</xdr:colOff>
          <xdr:row>28</xdr:row>
          <xdr:rowOff>219075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533400</xdr:colOff>
          <xdr:row>29</xdr:row>
          <xdr:rowOff>219075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9525</xdr:rowOff>
        </xdr:from>
        <xdr:to>
          <xdr:col>7</xdr:col>
          <xdr:colOff>542925</xdr:colOff>
          <xdr:row>30</xdr:row>
          <xdr:rowOff>228600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542925</xdr:colOff>
          <xdr:row>31</xdr:row>
          <xdr:rowOff>209550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33</xdr:row>
          <xdr:rowOff>19050</xdr:rowOff>
        </xdr:from>
        <xdr:to>
          <xdr:col>7</xdr:col>
          <xdr:colOff>533400</xdr:colOff>
          <xdr:row>33</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0</xdr:rowOff>
        </xdr:from>
        <xdr:to>
          <xdr:col>7</xdr:col>
          <xdr:colOff>533400</xdr:colOff>
          <xdr:row>34</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542925</xdr:colOff>
          <xdr:row>35</xdr:row>
          <xdr:rowOff>238125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36</xdr:row>
          <xdr:rowOff>238125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19050</xdr:rowOff>
        </xdr:from>
        <xdr:to>
          <xdr:col>7</xdr:col>
          <xdr:colOff>533400</xdr:colOff>
          <xdr:row>37</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0</xdr:rowOff>
        </xdr:from>
        <xdr:to>
          <xdr:col>7</xdr:col>
          <xdr:colOff>533400</xdr:colOff>
          <xdr:row>38</xdr:row>
          <xdr:rowOff>219075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542925</xdr:colOff>
          <xdr:row>39</xdr:row>
          <xdr:rowOff>238125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40</xdr:row>
          <xdr:rowOff>238125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41</xdr:row>
          <xdr:rowOff>238125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190500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190500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209550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209550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542925</xdr:colOff>
          <xdr:row>26</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542925</xdr:colOff>
          <xdr:row>27</xdr:row>
          <xdr:rowOff>238125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542925</xdr:colOff>
          <xdr:row>28</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0</xdr:rowOff>
        </xdr:from>
        <xdr:to>
          <xdr:col>8</xdr:col>
          <xdr:colOff>533400</xdr:colOff>
          <xdr:row>29</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9525</xdr:rowOff>
        </xdr:from>
        <xdr:to>
          <xdr:col>8</xdr:col>
          <xdr:colOff>542925</xdr:colOff>
          <xdr:row>30</xdr:row>
          <xdr:rowOff>228600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542925</xdr:colOff>
          <xdr:row>31</xdr:row>
          <xdr:rowOff>219075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19050</xdr:rowOff>
        </xdr:from>
        <xdr:to>
          <xdr:col>8</xdr:col>
          <xdr:colOff>533400</xdr:colOff>
          <xdr:row>33</xdr:row>
          <xdr:rowOff>238125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0</xdr:rowOff>
        </xdr:from>
        <xdr:to>
          <xdr:col>8</xdr:col>
          <xdr:colOff>533400</xdr:colOff>
          <xdr:row>34</xdr:row>
          <xdr:rowOff>219075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542925</xdr:colOff>
          <xdr:row>35</xdr:row>
          <xdr:rowOff>238125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36</xdr:row>
          <xdr:rowOff>238125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8</xdr:col>
          <xdr:colOff>533400</xdr:colOff>
          <xdr:row>37</xdr:row>
          <xdr:rowOff>238125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0</xdr:rowOff>
        </xdr:from>
        <xdr:to>
          <xdr:col>8</xdr:col>
          <xdr:colOff>533400</xdr:colOff>
          <xdr:row>38</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542925</xdr:colOff>
          <xdr:row>39</xdr:row>
          <xdr:rowOff>238125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40</xdr:row>
          <xdr:rowOff>238125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41</xdr:row>
          <xdr:rowOff>238125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0</xdr:rowOff>
        </xdr:from>
        <xdr:to>
          <xdr:col>7</xdr:col>
          <xdr:colOff>542925</xdr:colOff>
          <xdr:row>42</xdr:row>
          <xdr:rowOff>219075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0</xdr:rowOff>
        </xdr:from>
        <xdr:to>
          <xdr:col>7</xdr:col>
          <xdr:colOff>542925</xdr:colOff>
          <xdr:row>44</xdr:row>
          <xdr:rowOff>219075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0</xdr:rowOff>
        </xdr:from>
        <xdr:to>
          <xdr:col>7</xdr:col>
          <xdr:colOff>533400</xdr:colOff>
          <xdr:row>45</xdr:row>
          <xdr:rowOff>219075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9525</xdr:rowOff>
        </xdr:from>
        <xdr:to>
          <xdr:col>7</xdr:col>
          <xdr:colOff>542925</xdr:colOff>
          <xdr:row>46</xdr:row>
          <xdr:rowOff>228600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247650</xdr:rowOff>
        </xdr:from>
        <xdr:to>
          <xdr:col>7</xdr:col>
          <xdr:colOff>542925</xdr:colOff>
          <xdr:row>47</xdr:row>
          <xdr:rowOff>209550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48</xdr:row>
          <xdr:rowOff>0</xdr:rowOff>
        </xdr:from>
        <xdr:to>
          <xdr:col>7</xdr:col>
          <xdr:colOff>552450</xdr:colOff>
          <xdr:row>48</xdr:row>
          <xdr:rowOff>219075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0</xdr:rowOff>
        </xdr:from>
        <xdr:to>
          <xdr:col>8</xdr:col>
          <xdr:colOff>542925</xdr:colOff>
          <xdr:row>42</xdr:row>
          <xdr:rowOff>219075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0</xdr:rowOff>
        </xdr:from>
        <xdr:to>
          <xdr:col>8</xdr:col>
          <xdr:colOff>542925</xdr:colOff>
          <xdr:row>44</xdr:row>
          <xdr:rowOff>219075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0</xdr:rowOff>
        </xdr:from>
        <xdr:to>
          <xdr:col>8</xdr:col>
          <xdr:colOff>533400</xdr:colOff>
          <xdr:row>45</xdr:row>
          <xdr:rowOff>219075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9525</xdr:rowOff>
        </xdr:from>
        <xdr:to>
          <xdr:col>8</xdr:col>
          <xdr:colOff>542925</xdr:colOff>
          <xdr:row>46</xdr:row>
          <xdr:rowOff>228600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247650</xdr:rowOff>
        </xdr:from>
        <xdr:to>
          <xdr:col>8</xdr:col>
          <xdr:colOff>542925</xdr:colOff>
          <xdr:row>47</xdr:row>
          <xdr:rowOff>219075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0</xdr:rowOff>
        </xdr:from>
        <xdr:to>
          <xdr:col>8</xdr:col>
          <xdr:colOff>552450</xdr:colOff>
          <xdr:row>48</xdr:row>
          <xdr:rowOff>219075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228600</xdr:rowOff>
        </xdr:from>
        <xdr:to>
          <xdr:col>7</xdr:col>
          <xdr:colOff>542925</xdr:colOff>
          <xdr:row>43</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238125</xdr:rowOff>
        </xdr:from>
        <xdr:to>
          <xdr:col>7</xdr:col>
          <xdr:colOff>552450</xdr:colOff>
          <xdr:row>44</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0</xdr:rowOff>
        </xdr:from>
        <xdr:to>
          <xdr:col>7</xdr:col>
          <xdr:colOff>542925</xdr:colOff>
          <xdr:row>45</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542925</xdr:colOff>
          <xdr:row>47</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0</xdr:rowOff>
        </xdr:from>
        <xdr:to>
          <xdr:col>7</xdr:col>
          <xdr:colOff>542925</xdr:colOff>
          <xdr:row>47</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48</xdr:row>
          <xdr:rowOff>0</xdr:rowOff>
        </xdr:from>
        <xdr:to>
          <xdr:col>7</xdr:col>
          <xdr:colOff>533400</xdr:colOff>
          <xdr:row>48</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9525</xdr:rowOff>
        </xdr:from>
        <xdr:to>
          <xdr:col>7</xdr:col>
          <xdr:colOff>542925</xdr:colOff>
          <xdr:row>50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247650</xdr:rowOff>
        </xdr:from>
        <xdr:to>
          <xdr:col>7</xdr:col>
          <xdr:colOff>542925</xdr:colOff>
          <xdr:row>50</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51</xdr:row>
          <xdr:rowOff>0</xdr:rowOff>
        </xdr:from>
        <xdr:to>
          <xdr:col>7</xdr:col>
          <xdr:colOff>552450</xdr:colOff>
          <xdr:row>51</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52</xdr:row>
          <xdr:rowOff>19050</xdr:rowOff>
        </xdr:from>
        <xdr:to>
          <xdr:col>7</xdr:col>
          <xdr:colOff>533400</xdr:colOff>
          <xdr:row>53</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0</xdr:rowOff>
        </xdr:from>
        <xdr:to>
          <xdr:col>7</xdr:col>
          <xdr:colOff>533400</xdr:colOff>
          <xdr:row>53</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19050</xdr:rowOff>
        </xdr:from>
        <xdr:to>
          <xdr:col>7</xdr:col>
          <xdr:colOff>542925</xdr:colOff>
          <xdr:row>55</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542925</xdr:colOff>
          <xdr:row>56</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56</xdr:row>
          <xdr:rowOff>19050</xdr:rowOff>
        </xdr:from>
        <xdr:to>
          <xdr:col>7</xdr:col>
          <xdr:colOff>533400</xdr:colOff>
          <xdr:row>57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0</xdr:rowOff>
        </xdr:from>
        <xdr:to>
          <xdr:col>7</xdr:col>
          <xdr:colOff>533400</xdr:colOff>
          <xdr:row>57</xdr:row>
          <xdr:rowOff>219075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59</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60</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228600</xdr:rowOff>
        </xdr:from>
        <xdr:to>
          <xdr:col>8</xdr:col>
          <xdr:colOff>542925</xdr:colOff>
          <xdr:row>43</xdr:row>
          <xdr:rowOff>219075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238125</xdr:rowOff>
        </xdr:from>
        <xdr:to>
          <xdr:col>8</xdr:col>
          <xdr:colOff>552450</xdr:colOff>
          <xdr:row>44</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0</xdr:rowOff>
        </xdr:from>
        <xdr:to>
          <xdr:col>8</xdr:col>
          <xdr:colOff>542925</xdr:colOff>
          <xdr:row>45</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542925</xdr:colOff>
          <xdr:row>47</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0</xdr:rowOff>
        </xdr:from>
        <xdr:to>
          <xdr:col>8</xdr:col>
          <xdr:colOff>542925</xdr:colOff>
          <xdr:row>47</xdr:row>
          <xdr:rowOff>219075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48</xdr:row>
          <xdr:rowOff>0</xdr:rowOff>
        </xdr:from>
        <xdr:to>
          <xdr:col>8</xdr:col>
          <xdr:colOff>533400</xdr:colOff>
          <xdr:row>48</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9525</xdr:rowOff>
        </xdr:from>
        <xdr:to>
          <xdr:col>8</xdr:col>
          <xdr:colOff>542925</xdr:colOff>
          <xdr:row>50</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247650</xdr:rowOff>
        </xdr:from>
        <xdr:to>
          <xdr:col>8</xdr:col>
          <xdr:colOff>542925</xdr:colOff>
          <xdr:row>50</xdr:row>
          <xdr:rowOff>219075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0</xdr:rowOff>
        </xdr:from>
        <xdr:to>
          <xdr:col>8</xdr:col>
          <xdr:colOff>552450</xdr:colOff>
          <xdr:row>51</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52</xdr:row>
          <xdr:rowOff>19050</xdr:rowOff>
        </xdr:from>
        <xdr:to>
          <xdr:col>8</xdr:col>
          <xdr:colOff>533400</xdr:colOff>
          <xdr:row>53</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53</xdr:row>
          <xdr:rowOff>0</xdr:rowOff>
        </xdr:from>
        <xdr:to>
          <xdr:col>8</xdr:col>
          <xdr:colOff>533400</xdr:colOff>
          <xdr:row>53</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19050</xdr:rowOff>
        </xdr:from>
        <xdr:to>
          <xdr:col>8</xdr:col>
          <xdr:colOff>542925</xdr:colOff>
          <xdr:row>55</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542925</xdr:colOff>
          <xdr:row>56</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56</xdr:row>
          <xdr:rowOff>19050</xdr:rowOff>
        </xdr:from>
        <xdr:to>
          <xdr:col>8</xdr:col>
          <xdr:colOff>533400</xdr:colOff>
          <xdr:row>57</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57</xdr:row>
          <xdr:rowOff>0</xdr:rowOff>
        </xdr:from>
        <xdr:to>
          <xdr:col>8</xdr:col>
          <xdr:colOff>533400</xdr:colOff>
          <xdr:row>57</xdr:row>
          <xdr:rowOff>219075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59</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60</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219075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219075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10</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13</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542925</xdr:colOff>
          <xdr:row>13</xdr:row>
          <xdr:rowOff>219075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19050</xdr:rowOff>
        </xdr:from>
        <xdr:to>
          <xdr:col>7</xdr:col>
          <xdr:colOff>533400</xdr:colOff>
          <xdr:row>16</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0</xdr:rowOff>
        </xdr:from>
        <xdr:to>
          <xdr:col>7</xdr:col>
          <xdr:colOff>533400</xdr:colOff>
          <xdr:row>16</xdr:row>
          <xdr:rowOff>219075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542925</xdr:colOff>
          <xdr:row>18</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19</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19050</xdr:rowOff>
        </xdr:from>
        <xdr:to>
          <xdr:col>7</xdr:col>
          <xdr:colOff>533400</xdr:colOff>
          <xdr:row>20</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0</xdr:rowOff>
        </xdr:from>
        <xdr:to>
          <xdr:col>7</xdr:col>
          <xdr:colOff>533400</xdr:colOff>
          <xdr:row>20</xdr:row>
          <xdr:rowOff>219075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542925</xdr:colOff>
          <xdr:row>22</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23</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24</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10</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13</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542925</xdr:colOff>
          <xdr:row>13</xdr:row>
          <xdr:rowOff>219075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19050</xdr:rowOff>
        </xdr:from>
        <xdr:to>
          <xdr:col>8</xdr:col>
          <xdr:colOff>533400</xdr:colOff>
          <xdr:row>16</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8</xdr:col>
          <xdr:colOff>533400</xdr:colOff>
          <xdr:row>16</xdr:row>
          <xdr:rowOff>219075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542925</xdr:colOff>
          <xdr:row>18</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19</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19050</xdr:rowOff>
        </xdr:from>
        <xdr:to>
          <xdr:col>8</xdr:col>
          <xdr:colOff>533400</xdr:colOff>
          <xdr:row>20</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0</xdr:rowOff>
        </xdr:from>
        <xdr:to>
          <xdr:col>8</xdr:col>
          <xdr:colOff>533400</xdr:colOff>
          <xdr:row>20</xdr:row>
          <xdr:rowOff>219075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542925</xdr:colOff>
          <xdr:row>22</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23</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24</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542925</xdr:colOff>
          <xdr:row>24</xdr:row>
          <xdr:rowOff>219075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238125</xdr:rowOff>
        </xdr:from>
        <xdr:to>
          <xdr:col>7</xdr:col>
          <xdr:colOff>552450</xdr:colOff>
          <xdr:row>25</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542925</xdr:colOff>
          <xdr:row>26</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542925</xdr:colOff>
          <xdr:row>28</xdr:row>
          <xdr:rowOff>9525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542925</xdr:colOff>
          <xdr:row>28</xdr:row>
          <xdr:rowOff>219075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533400</xdr:colOff>
          <xdr:row>29</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9525</xdr:rowOff>
        </xdr:from>
        <xdr:to>
          <xdr:col>7</xdr:col>
          <xdr:colOff>542925</xdr:colOff>
          <xdr:row>31</xdr:row>
          <xdr:rowOff>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542925</xdr:colOff>
          <xdr:row>31</xdr:row>
          <xdr:rowOff>219075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33</xdr:row>
          <xdr:rowOff>19050</xdr:rowOff>
        </xdr:from>
        <xdr:to>
          <xdr:col>7</xdr:col>
          <xdr:colOff>533400</xdr:colOff>
          <xdr:row>34</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0</xdr:rowOff>
        </xdr:from>
        <xdr:to>
          <xdr:col>7</xdr:col>
          <xdr:colOff>533400</xdr:colOff>
          <xdr:row>34</xdr:row>
          <xdr:rowOff>219075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542925</xdr:colOff>
          <xdr:row>36</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37</xdr:row>
          <xdr:rowOff>9525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19050</xdr:rowOff>
        </xdr:from>
        <xdr:to>
          <xdr:col>7</xdr:col>
          <xdr:colOff>533400</xdr:colOff>
          <xdr:row>38</xdr:row>
          <xdr:rowOff>9525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0</xdr:rowOff>
        </xdr:from>
        <xdr:to>
          <xdr:col>7</xdr:col>
          <xdr:colOff>533400</xdr:colOff>
          <xdr:row>38</xdr:row>
          <xdr:rowOff>219075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542925</xdr:colOff>
          <xdr:row>40</xdr:row>
          <xdr:rowOff>9525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41</xdr:row>
          <xdr:rowOff>9525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219075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219075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542925</xdr:colOff>
          <xdr:row>26</xdr:row>
          <xdr:rowOff>219075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542925</xdr:colOff>
          <xdr:row>28</xdr:row>
          <xdr:rowOff>9525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542925</xdr:colOff>
          <xdr:row>28</xdr:row>
          <xdr:rowOff>219075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0</xdr:rowOff>
        </xdr:from>
        <xdr:to>
          <xdr:col>8</xdr:col>
          <xdr:colOff>533400</xdr:colOff>
          <xdr:row>29</xdr:row>
          <xdr:rowOff>219075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9525</xdr:rowOff>
        </xdr:from>
        <xdr:to>
          <xdr:col>8</xdr:col>
          <xdr:colOff>542925</xdr:colOff>
          <xdr:row>31</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542925</xdr:colOff>
          <xdr:row>31</xdr:row>
          <xdr:rowOff>219075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19050</xdr:rowOff>
        </xdr:from>
        <xdr:to>
          <xdr:col>8</xdr:col>
          <xdr:colOff>533400</xdr:colOff>
          <xdr:row>34</xdr:row>
          <xdr:rowOff>9525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0</xdr:rowOff>
        </xdr:from>
        <xdr:to>
          <xdr:col>8</xdr:col>
          <xdr:colOff>533400</xdr:colOff>
          <xdr:row>34</xdr:row>
          <xdr:rowOff>219075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542925</xdr:colOff>
          <xdr:row>36</xdr:row>
          <xdr:rowOff>9525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37</xdr:row>
          <xdr:rowOff>9525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8</xdr:col>
          <xdr:colOff>533400</xdr:colOff>
          <xdr:row>38</xdr:row>
          <xdr:rowOff>9525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0</xdr:rowOff>
        </xdr:from>
        <xdr:to>
          <xdr:col>8</xdr:col>
          <xdr:colOff>533400</xdr:colOff>
          <xdr:row>38</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542925</xdr:colOff>
          <xdr:row>40</xdr:row>
          <xdr:rowOff>9525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41</xdr:row>
          <xdr:rowOff>9525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9525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9525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542925</xdr:colOff>
          <xdr:row>44</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238125</xdr:rowOff>
        </xdr:from>
        <xdr:to>
          <xdr:col>10</xdr:col>
          <xdr:colOff>552450</xdr:colOff>
          <xdr:row>45</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45</xdr:row>
          <xdr:rowOff>0</xdr:rowOff>
        </xdr:from>
        <xdr:to>
          <xdr:col>10</xdr:col>
          <xdr:colOff>542925</xdr:colOff>
          <xdr:row>46</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19050</xdr:rowOff>
        </xdr:from>
        <xdr:to>
          <xdr:col>10</xdr:col>
          <xdr:colOff>542925</xdr:colOff>
          <xdr:row>47</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0</xdr:rowOff>
        </xdr:from>
        <xdr:to>
          <xdr:col>10</xdr:col>
          <xdr:colOff>542925</xdr:colOff>
          <xdr:row>48</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48</xdr:row>
          <xdr:rowOff>0</xdr:rowOff>
        </xdr:from>
        <xdr:to>
          <xdr:col>10</xdr:col>
          <xdr:colOff>533400</xdr:colOff>
          <xdr:row>49</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9525</xdr:rowOff>
        </xdr:from>
        <xdr:to>
          <xdr:col>10</xdr:col>
          <xdr:colOff>542925</xdr:colOff>
          <xdr:row>50</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247650</xdr:rowOff>
        </xdr:from>
        <xdr:to>
          <xdr:col>10</xdr:col>
          <xdr:colOff>542925</xdr:colOff>
          <xdr:row>51</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51</xdr:row>
          <xdr:rowOff>0</xdr:rowOff>
        </xdr:from>
        <xdr:to>
          <xdr:col>10</xdr:col>
          <xdr:colOff>552450</xdr:colOff>
          <xdr:row>52</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52</xdr:row>
          <xdr:rowOff>19050</xdr:rowOff>
        </xdr:from>
        <xdr:to>
          <xdr:col>10</xdr:col>
          <xdr:colOff>533400</xdr:colOff>
          <xdr:row>53</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0</xdr:rowOff>
        </xdr:from>
        <xdr:to>
          <xdr:col>10</xdr:col>
          <xdr:colOff>533400</xdr:colOff>
          <xdr:row>54</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19050</xdr:rowOff>
        </xdr:from>
        <xdr:to>
          <xdr:col>10</xdr:col>
          <xdr:colOff>542925</xdr:colOff>
          <xdr:row>55</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56</xdr:row>
          <xdr:rowOff>19050</xdr:rowOff>
        </xdr:from>
        <xdr:to>
          <xdr:col>10</xdr:col>
          <xdr:colOff>533400</xdr:colOff>
          <xdr:row>57</xdr:row>
          <xdr:rowOff>19050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0</xdr:rowOff>
        </xdr:from>
        <xdr:to>
          <xdr:col>10</xdr:col>
          <xdr:colOff>533400</xdr:colOff>
          <xdr:row>58</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58</xdr:row>
          <xdr:rowOff>19050</xdr:rowOff>
        </xdr:from>
        <xdr:to>
          <xdr:col>10</xdr:col>
          <xdr:colOff>542925</xdr:colOff>
          <xdr:row>59</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19050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19050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542925</xdr:colOff>
          <xdr:row>44</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238125</xdr:rowOff>
        </xdr:from>
        <xdr:to>
          <xdr:col>11</xdr:col>
          <xdr:colOff>552450</xdr:colOff>
          <xdr:row>45</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0</xdr:rowOff>
        </xdr:from>
        <xdr:to>
          <xdr:col>11</xdr:col>
          <xdr:colOff>542925</xdr:colOff>
          <xdr:row>46</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19050</xdr:rowOff>
        </xdr:from>
        <xdr:to>
          <xdr:col>11</xdr:col>
          <xdr:colOff>542925</xdr:colOff>
          <xdr:row>47</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0</xdr:rowOff>
        </xdr:from>
        <xdr:to>
          <xdr:col>11</xdr:col>
          <xdr:colOff>542925</xdr:colOff>
          <xdr:row>48</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48</xdr:row>
          <xdr:rowOff>0</xdr:rowOff>
        </xdr:from>
        <xdr:to>
          <xdr:col>11</xdr:col>
          <xdr:colOff>533400</xdr:colOff>
          <xdr:row>49</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9525</xdr:rowOff>
        </xdr:from>
        <xdr:to>
          <xdr:col>11</xdr:col>
          <xdr:colOff>542925</xdr:colOff>
          <xdr:row>50</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247650</xdr:rowOff>
        </xdr:from>
        <xdr:to>
          <xdr:col>11</xdr:col>
          <xdr:colOff>542925</xdr:colOff>
          <xdr:row>51</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51</xdr:row>
          <xdr:rowOff>0</xdr:rowOff>
        </xdr:from>
        <xdr:to>
          <xdr:col>11</xdr:col>
          <xdr:colOff>552450</xdr:colOff>
          <xdr:row>52</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52</xdr:row>
          <xdr:rowOff>19050</xdr:rowOff>
        </xdr:from>
        <xdr:to>
          <xdr:col>11</xdr:col>
          <xdr:colOff>533400</xdr:colOff>
          <xdr:row>53</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53</xdr:row>
          <xdr:rowOff>0</xdr:rowOff>
        </xdr:from>
        <xdr:to>
          <xdr:col>11</xdr:col>
          <xdr:colOff>533400</xdr:colOff>
          <xdr:row>54</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19050</xdr:rowOff>
        </xdr:from>
        <xdr:to>
          <xdr:col>11</xdr:col>
          <xdr:colOff>542925</xdr:colOff>
          <xdr:row>55</xdr:row>
          <xdr:rowOff>19050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542925</xdr:colOff>
          <xdr:row>56</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56</xdr:row>
          <xdr:rowOff>19050</xdr:rowOff>
        </xdr:from>
        <xdr:to>
          <xdr:col>11</xdr:col>
          <xdr:colOff>533400</xdr:colOff>
          <xdr:row>57</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57</xdr:row>
          <xdr:rowOff>0</xdr:rowOff>
        </xdr:from>
        <xdr:to>
          <xdr:col>11</xdr:col>
          <xdr:colOff>533400</xdr:colOff>
          <xdr:row>58</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19050</xdr:rowOff>
        </xdr:from>
        <xdr:to>
          <xdr:col>11</xdr:col>
          <xdr:colOff>542925</xdr:colOff>
          <xdr:row>59</xdr:row>
          <xdr:rowOff>19050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542925</xdr:colOff>
          <xdr:row>60</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542925</xdr:colOff>
          <xdr:row>61</xdr:row>
          <xdr:rowOff>19050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7</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8</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9</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19050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11</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12</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13</xdr:row>
          <xdr:rowOff>9525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14</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15</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19050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17</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19050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19050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19050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21</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19050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19050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7</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8</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9</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19050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11</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12</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13</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14</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19050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17</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19050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19050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19050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21</xdr:row>
          <xdr:rowOff>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19050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19050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19050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25</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26</xdr:row>
          <xdr:rowOff>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27</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19050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29</xdr:row>
          <xdr:rowOff>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30</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31</xdr:row>
          <xdr:rowOff>9525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32</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33</xdr:row>
          <xdr:rowOff>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19050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35</xdr:row>
          <xdr:rowOff>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19050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19050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19050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39</xdr:row>
          <xdr:rowOff>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19050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19050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25</xdr:row>
          <xdr:rowOff>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26</xdr:row>
          <xdr:rowOff>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27</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19050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29</xdr:row>
          <xdr:rowOff>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30</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31</xdr:row>
          <xdr:rowOff>9525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32</xdr:row>
          <xdr:rowOff>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33</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19050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35</xdr:row>
          <xdr:rowOff>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19050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19050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19050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39</xdr:row>
          <xdr:rowOff>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19050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19050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19050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542925</xdr:colOff>
          <xdr:row>43</xdr:row>
          <xdr:rowOff>19050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5</xdr:row>
          <xdr:rowOff>190500</xdr:rowOff>
        </xdr:from>
        <xdr:to>
          <xdr:col>10</xdr:col>
          <xdr:colOff>542925</xdr:colOff>
          <xdr:row>6</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228600</xdr:rowOff>
        </xdr:from>
        <xdr:to>
          <xdr:col>10</xdr:col>
          <xdr:colOff>542925</xdr:colOff>
          <xdr:row>44</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44</xdr:row>
          <xdr:rowOff>238125</xdr:rowOff>
        </xdr:from>
        <xdr:to>
          <xdr:col>10</xdr:col>
          <xdr:colOff>552450</xdr:colOff>
          <xdr:row>45</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0</xdr:rowOff>
        </xdr:from>
        <xdr:to>
          <xdr:col>10</xdr:col>
          <xdr:colOff>542925</xdr:colOff>
          <xdr:row>46</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542925</xdr:colOff>
          <xdr:row>48</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49</xdr:row>
          <xdr:rowOff>0</xdr:rowOff>
        </xdr:from>
        <xdr:to>
          <xdr:col>10</xdr:col>
          <xdr:colOff>533400</xdr:colOff>
          <xdr:row>49</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9525</xdr:rowOff>
        </xdr:from>
        <xdr:to>
          <xdr:col>10</xdr:col>
          <xdr:colOff>542925</xdr:colOff>
          <xdr:row>50</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247650</xdr:rowOff>
        </xdr:from>
        <xdr:to>
          <xdr:col>10</xdr:col>
          <xdr:colOff>542925</xdr:colOff>
          <xdr:row>51</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xdr:row>
          <xdr:rowOff>0</xdr:rowOff>
        </xdr:from>
        <xdr:to>
          <xdr:col>10</xdr:col>
          <xdr:colOff>552450</xdr:colOff>
          <xdr:row>52</xdr:row>
          <xdr:rowOff>219075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19050</xdr:rowOff>
        </xdr:from>
        <xdr:to>
          <xdr:col>10</xdr:col>
          <xdr:colOff>533400</xdr:colOff>
          <xdr:row>54</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54</xdr:row>
          <xdr:rowOff>0</xdr:rowOff>
        </xdr:from>
        <xdr:to>
          <xdr:col>10</xdr:col>
          <xdr:colOff>533400</xdr:colOff>
          <xdr:row>54</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542925</xdr:colOff>
          <xdr:row>57</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19050</xdr:rowOff>
        </xdr:from>
        <xdr:to>
          <xdr:col>10</xdr:col>
          <xdr:colOff>533400</xdr:colOff>
          <xdr:row>58</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58</xdr:row>
          <xdr:rowOff>0</xdr:rowOff>
        </xdr:from>
        <xdr:to>
          <xdr:col>10</xdr:col>
          <xdr:colOff>533400</xdr:colOff>
          <xdr:row>58</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190500</xdr:rowOff>
        </xdr:from>
        <xdr:to>
          <xdr:col>11</xdr:col>
          <xdr:colOff>542925</xdr:colOff>
          <xdr:row>6</xdr:row>
          <xdr:rowOff>209550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228600</xdr:rowOff>
        </xdr:from>
        <xdr:to>
          <xdr:col>11</xdr:col>
          <xdr:colOff>542925</xdr:colOff>
          <xdr:row>44</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44</xdr:row>
          <xdr:rowOff>238125</xdr:rowOff>
        </xdr:from>
        <xdr:to>
          <xdr:col>11</xdr:col>
          <xdr:colOff>552450</xdr:colOff>
          <xdr:row>45</xdr:row>
          <xdr:rowOff>219075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0</xdr:rowOff>
        </xdr:from>
        <xdr:to>
          <xdr:col>11</xdr:col>
          <xdr:colOff>542925</xdr:colOff>
          <xdr:row>46</xdr:row>
          <xdr:rowOff>219075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0</xdr:rowOff>
        </xdr:from>
        <xdr:to>
          <xdr:col>11</xdr:col>
          <xdr:colOff>542925</xdr:colOff>
          <xdr:row>48</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49</xdr:row>
          <xdr:rowOff>0</xdr:rowOff>
        </xdr:from>
        <xdr:to>
          <xdr:col>11</xdr:col>
          <xdr:colOff>533400</xdr:colOff>
          <xdr:row>49</xdr:row>
          <xdr:rowOff>219075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9525</xdr:rowOff>
        </xdr:from>
        <xdr:to>
          <xdr:col>11</xdr:col>
          <xdr:colOff>542925</xdr:colOff>
          <xdr:row>50</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247650</xdr:rowOff>
        </xdr:from>
        <xdr:to>
          <xdr:col>11</xdr:col>
          <xdr:colOff>542925</xdr:colOff>
          <xdr:row>51</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52</xdr:row>
          <xdr:rowOff>0</xdr:rowOff>
        </xdr:from>
        <xdr:to>
          <xdr:col>11</xdr:col>
          <xdr:colOff>552450</xdr:colOff>
          <xdr:row>52</xdr:row>
          <xdr:rowOff>219075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53</xdr:row>
          <xdr:rowOff>19050</xdr:rowOff>
        </xdr:from>
        <xdr:to>
          <xdr:col>11</xdr:col>
          <xdr:colOff>533400</xdr:colOff>
          <xdr:row>54</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54</xdr:row>
          <xdr:rowOff>0</xdr:rowOff>
        </xdr:from>
        <xdr:to>
          <xdr:col>11</xdr:col>
          <xdr:colOff>533400</xdr:colOff>
          <xdr:row>54</xdr:row>
          <xdr:rowOff>219075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542925</xdr:colOff>
          <xdr:row>56</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19050</xdr:rowOff>
        </xdr:from>
        <xdr:to>
          <xdr:col>11</xdr:col>
          <xdr:colOff>542925</xdr:colOff>
          <xdr:row>57</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57</xdr:row>
          <xdr:rowOff>19050</xdr:rowOff>
        </xdr:from>
        <xdr:to>
          <xdr:col>11</xdr:col>
          <xdr:colOff>533400</xdr:colOff>
          <xdr:row>58</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58</xdr:row>
          <xdr:rowOff>0</xdr:rowOff>
        </xdr:from>
        <xdr:to>
          <xdr:col>11</xdr:col>
          <xdr:colOff>533400</xdr:colOff>
          <xdr:row>58</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542925</xdr:colOff>
          <xdr:row>60</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542925</xdr:colOff>
          <xdr:row>61</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228600</xdr:rowOff>
        </xdr:from>
        <xdr:to>
          <xdr:col>10</xdr:col>
          <xdr:colOff>542925</xdr:colOff>
          <xdr:row>7</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xdr:row>
          <xdr:rowOff>238125</xdr:rowOff>
        </xdr:from>
        <xdr:to>
          <xdr:col>10</xdr:col>
          <xdr:colOff>552450</xdr:colOff>
          <xdr:row>8</xdr:row>
          <xdr:rowOff>219075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0</xdr:rowOff>
        </xdr:from>
        <xdr:to>
          <xdr:col>10</xdr:col>
          <xdr:colOff>542925</xdr:colOff>
          <xdr:row>9</xdr:row>
          <xdr:rowOff>219075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19050</xdr:rowOff>
        </xdr:from>
        <xdr:to>
          <xdr:col>10</xdr:col>
          <xdr:colOff>542925</xdr:colOff>
          <xdr:row>11</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0</xdr:rowOff>
        </xdr:from>
        <xdr:to>
          <xdr:col>10</xdr:col>
          <xdr:colOff>542925</xdr:colOff>
          <xdr:row>11</xdr:row>
          <xdr:rowOff>219075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0</xdr:rowOff>
        </xdr:from>
        <xdr:to>
          <xdr:col>10</xdr:col>
          <xdr:colOff>533400</xdr:colOff>
          <xdr:row>12</xdr:row>
          <xdr:rowOff>219075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9525</xdr:rowOff>
        </xdr:from>
        <xdr:to>
          <xdr:col>10</xdr:col>
          <xdr:colOff>542925</xdr:colOff>
          <xdr:row>13</xdr:row>
          <xdr:rowOff>228600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247650</xdr:rowOff>
        </xdr:from>
        <xdr:to>
          <xdr:col>10</xdr:col>
          <xdr:colOff>542925</xdr:colOff>
          <xdr:row>14</xdr:row>
          <xdr:rowOff>219075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10</xdr:col>
          <xdr:colOff>552450</xdr:colOff>
          <xdr:row>15</xdr:row>
          <xdr:rowOff>219075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19050</xdr:rowOff>
        </xdr:from>
        <xdr:to>
          <xdr:col>10</xdr:col>
          <xdr:colOff>533400</xdr:colOff>
          <xdr:row>17</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17</xdr:row>
          <xdr:rowOff>0</xdr:rowOff>
        </xdr:from>
        <xdr:to>
          <xdr:col>10</xdr:col>
          <xdr:colOff>533400</xdr:colOff>
          <xdr:row>17</xdr:row>
          <xdr:rowOff>219075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542925</xdr:colOff>
          <xdr:row>20</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19050</xdr:rowOff>
        </xdr:from>
        <xdr:to>
          <xdr:col>10</xdr:col>
          <xdr:colOff>533400</xdr:colOff>
          <xdr:row>21</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0</xdr:rowOff>
        </xdr:from>
        <xdr:to>
          <xdr:col>10</xdr:col>
          <xdr:colOff>533400</xdr:colOff>
          <xdr:row>21</xdr:row>
          <xdr:rowOff>219075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19050</xdr:rowOff>
        </xdr:from>
        <xdr:to>
          <xdr:col>10</xdr:col>
          <xdr:colOff>542925</xdr:colOff>
          <xdr:row>25</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228600</xdr:rowOff>
        </xdr:from>
        <xdr:to>
          <xdr:col>11</xdr:col>
          <xdr:colOff>542925</xdr:colOff>
          <xdr:row>7</xdr:row>
          <xdr:rowOff>209550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xdr:row>
          <xdr:rowOff>238125</xdr:rowOff>
        </xdr:from>
        <xdr:to>
          <xdr:col>11</xdr:col>
          <xdr:colOff>552450</xdr:colOff>
          <xdr:row>8</xdr:row>
          <xdr:rowOff>219075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0</xdr:rowOff>
        </xdr:from>
        <xdr:to>
          <xdr:col>11</xdr:col>
          <xdr:colOff>542925</xdr:colOff>
          <xdr:row>9</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19050</xdr:rowOff>
        </xdr:from>
        <xdr:to>
          <xdr:col>11</xdr:col>
          <xdr:colOff>542925</xdr:colOff>
          <xdr:row>11</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0</xdr:rowOff>
        </xdr:from>
        <xdr:to>
          <xdr:col>11</xdr:col>
          <xdr:colOff>542925</xdr:colOff>
          <xdr:row>11</xdr:row>
          <xdr:rowOff>219075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12</xdr:row>
          <xdr:rowOff>0</xdr:rowOff>
        </xdr:from>
        <xdr:to>
          <xdr:col>11</xdr:col>
          <xdr:colOff>533400</xdr:colOff>
          <xdr:row>12</xdr:row>
          <xdr:rowOff>219075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9525</xdr:rowOff>
        </xdr:from>
        <xdr:to>
          <xdr:col>11</xdr:col>
          <xdr:colOff>542925</xdr:colOff>
          <xdr:row>13</xdr:row>
          <xdr:rowOff>228600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247650</xdr:rowOff>
        </xdr:from>
        <xdr:to>
          <xdr:col>11</xdr:col>
          <xdr:colOff>542925</xdr:colOff>
          <xdr:row>14</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15</xdr:row>
          <xdr:rowOff>0</xdr:rowOff>
        </xdr:from>
        <xdr:to>
          <xdr:col>11</xdr:col>
          <xdr:colOff>552450</xdr:colOff>
          <xdr:row>15</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19050</xdr:rowOff>
        </xdr:from>
        <xdr:to>
          <xdr:col>11</xdr:col>
          <xdr:colOff>533400</xdr:colOff>
          <xdr:row>17</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17</xdr:row>
          <xdr:rowOff>0</xdr:rowOff>
        </xdr:from>
        <xdr:to>
          <xdr:col>11</xdr:col>
          <xdr:colOff>533400</xdr:colOff>
          <xdr:row>17</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19050</xdr:rowOff>
        </xdr:from>
        <xdr:to>
          <xdr:col>11</xdr:col>
          <xdr:colOff>542925</xdr:colOff>
          <xdr:row>20</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19050</xdr:rowOff>
        </xdr:from>
        <xdr:to>
          <xdr:col>11</xdr:col>
          <xdr:colOff>533400</xdr:colOff>
          <xdr:row>21</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21</xdr:row>
          <xdr:rowOff>0</xdr:rowOff>
        </xdr:from>
        <xdr:to>
          <xdr:col>11</xdr:col>
          <xdr:colOff>533400</xdr:colOff>
          <xdr:row>21</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19050</xdr:rowOff>
        </xdr:from>
        <xdr:to>
          <xdr:col>11</xdr:col>
          <xdr:colOff>542925</xdr:colOff>
          <xdr:row>25</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228600</xdr:rowOff>
        </xdr:from>
        <xdr:to>
          <xdr:col>10</xdr:col>
          <xdr:colOff>542925</xdr:colOff>
          <xdr:row>25</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238125</xdr:rowOff>
        </xdr:from>
        <xdr:to>
          <xdr:col>10</xdr:col>
          <xdr:colOff>552450</xdr:colOff>
          <xdr:row>26</xdr:row>
          <xdr:rowOff>219075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0</xdr:rowOff>
        </xdr:from>
        <xdr:to>
          <xdr:col>10</xdr:col>
          <xdr:colOff>542925</xdr:colOff>
          <xdr:row>27</xdr:row>
          <xdr:rowOff>219075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19050</xdr:rowOff>
        </xdr:from>
        <xdr:to>
          <xdr:col>10</xdr:col>
          <xdr:colOff>542925</xdr:colOff>
          <xdr:row>29</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0</xdr:rowOff>
        </xdr:from>
        <xdr:to>
          <xdr:col>10</xdr:col>
          <xdr:colOff>542925</xdr:colOff>
          <xdr:row>29</xdr:row>
          <xdr:rowOff>219075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30</xdr:row>
          <xdr:rowOff>0</xdr:rowOff>
        </xdr:from>
        <xdr:to>
          <xdr:col>10</xdr:col>
          <xdr:colOff>533400</xdr:colOff>
          <xdr:row>30</xdr:row>
          <xdr:rowOff>219075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9525</xdr:rowOff>
        </xdr:from>
        <xdr:to>
          <xdr:col>10</xdr:col>
          <xdr:colOff>542925</xdr:colOff>
          <xdr:row>31</xdr:row>
          <xdr:rowOff>228600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247650</xdr:rowOff>
        </xdr:from>
        <xdr:to>
          <xdr:col>10</xdr:col>
          <xdr:colOff>542925</xdr:colOff>
          <xdr:row>32</xdr:row>
          <xdr:rowOff>219075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0</xdr:rowOff>
        </xdr:from>
        <xdr:to>
          <xdr:col>10</xdr:col>
          <xdr:colOff>552450</xdr:colOff>
          <xdr:row>33</xdr:row>
          <xdr:rowOff>219075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19050</xdr:rowOff>
        </xdr:from>
        <xdr:to>
          <xdr:col>10</xdr:col>
          <xdr:colOff>533400</xdr:colOff>
          <xdr:row>35</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35</xdr:row>
          <xdr:rowOff>0</xdr:rowOff>
        </xdr:from>
        <xdr:to>
          <xdr:col>10</xdr:col>
          <xdr:colOff>533400</xdr:colOff>
          <xdr:row>35</xdr:row>
          <xdr:rowOff>219075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542925</xdr:colOff>
          <xdr:row>38</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19050</xdr:rowOff>
        </xdr:from>
        <xdr:to>
          <xdr:col>10</xdr:col>
          <xdr:colOff>533400</xdr:colOff>
          <xdr:row>39</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0</xdr:rowOff>
        </xdr:from>
        <xdr:to>
          <xdr:col>10</xdr:col>
          <xdr:colOff>533400</xdr:colOff>
          <xdr:row>39</xdr:row>
          <xdr:rowOff>219075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228600</xdr:rowOff>
        </xdr:from>
        <xdr:to>
          <xdr:col>11</xdr:col>
          <xdr:colOff>542925</xdr:colOff>
          <xdr:row>25</xdr:row>
          <xdr:rowOff>209550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25</xdr:row>
          <xdr:rowOff>238125</xdr:rowOff>
        </xdr:from>
        <xdr:to>
          <xdr:col>11</xdr:col>
          <xdr:colOff>552450</xdr:colOff>
          <xdr:row>26</xdr:row>
          <xdr:rowOff>219075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0</xdr:rowOff>
        </xdr:from>
        <xdr:to>
          <xdr:col>11</xdr:col>
          <xdr:colOff>542925</xdr:colOff>
          <xdr:row>27</xdr:row>
          <xdr:rowOff>219075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19050</xdr:rowOff>
        </xdr:from>
        <xdr:to>
          <xdr:col>11</xdr:col>
          <xdr:colOff>542925</xdr:colOff>
          <xdr:row>29</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0</xdr:rowOff>
        </xdr:from>
        <xdr:to>
          <xdr:col>11</xdr:col>
          <xdr:colOff>542925</xdr:colOff>
          <xdr:row>29</xdr:row>
          <xdr:rowOff>219075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30</xdr:row>
          <xdr:rowOff>0</xdr:rowOff>
        </xdr:from>
        <xdr:to>
          <xdr:col>11</xdr:col>
          <xdr:colOff>533400</xdr:colOff>
          <xdr:row>30</xdr:row>
          <xdr:rowOff>219075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9525</xdr:rowOff>
        </xdr:from>
        <xdr:to>
          <xdr:col>11</xdr:col>
          <xdr:colOff>542925</xdr:colOff>
          <xdr:row>31</xdr:row>
          <xdr:rowOff>228600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247650</xdr:rowOff>
        </xdr:from>
        <xdr:to>
          <xdr:col>11</xdr:col>
          <xdr:colOff>542925</xdr:colOff>
          <xdr:row>32</xdr:row>
          <xdr:rowOff>219075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33</xdr:row>
          <xdr:rowOff>0</xdr:rowOff>
        </xdr:from>
        <xdr:to>
          <xdr:col>11</xdr:col>
          <xdr:colOff>552450</xdr:colOff>
          <xdr:row>33</xdr:row>
          <xdr:rowOff>219075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19050</xdr:rowOff>
        </xdr:from>
        <xdr:to>
          <xdr:col>11</xdr:col>
          <xdr:colOff>533400</xdr:colOff>
          <xdr:row>35</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35</xdr:row>
          <xdr:rowOff>0</xdr:rowOff>
        </xdr:from>
        <xdr:to>
          <xdr:col>11</xdr:col>
          <xdr:colOff>533400</xdr:colOff>
          <xdr:row>35</xdr:row>
          <xdr:rowOff>219075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19050</xdr:rowOff>
        </xdr:from>
        <xdr:to>
          <xdr:col>11</xdr:col>
          <xdr:colOff>542925</xdr:colOff>
          <xdr:row>38</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19050</xdr:rowOff>
        </xdr:from>
        <xdr:to>
          <xdr:col>11</xdr:col>
          <xdr:colOff>533400</xdr:colOff>
          <xdr:row>39</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39</xdr:row>
          <xdr:rowOff>0</xdr:rowOff>
        </xdr:from>
        <xdr:to>
          <xdr:col>11</xdr:col>
          <xdr:colOff>533400</xdr:colOff>
          <xdr:row>39</xdr:row>
          <xdr:rowOff>219075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542925</xdr:colOff>
          <xdr:row>43</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542925</xdr:colOff>
          <xdr:row>43</xdr:row>
          <xdr:rowOff>209550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238125</xdr:rowOff>
        </xdr:from>
        <xdr:to>
          <xdr:col>10</xdr:col>
          <xdr:colOff>552450</xdr:colOff>
          <xdr:row>44</xdr:row>
          <xdr:rowOff>219075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542925</xdr:colOff>
          <xdr:row>43</xdr:row>
          <xdr:rowOff>209550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238125</xdr:rowOff>
        </xdr:from>
        <xdr:to>
          <xdr:col>11</xdr:col>
          <xdr:colOff>552450</xdr:colOff>
          <xdr:row>44</xdr:row>
          <xdr:rowOff>219075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19050</xdr:rowOff>
        </xdr:from>
        <xdr:to>
          <xdr:col>1</xdr:col>
          <xdr:colOff>495300</xdr:colOff>
          <xdr:row>23</xdr:row>
          <xdr:rowOff>9525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9525</xdr:rowOff>
        </xdr:from>
        <xdr:to>
          <xdr:col>2</xdr:col>
          <xdr:colOff>504825</xdr:colOff>
          <xdr:row>22</xdr:row>
          <xdr:rowOff>219075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19050</xdr:rowOff>
        </xdr:from>
        <xdr:to>
          <xdr:col>3</xdr:col>
          <xdr:colOff>485775</xdr:colOff>
          <xdr:row>23</xdr:row>
          <xdr:rowOff>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9525</xdr:rowOff>
        </xdr:from>
        <xdr:to>
          <xdr:col>4</xdr:col>
          <xdr:colOff>485775</xdr:colOff>
          <xdr:row>23</xdr:row>
          <xdr:rowOff>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22</xdr:row>
          <xdr:rowOff>219075</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19050</xdr:rowOff>
        </xdr:from>
        <xdr:to>
          <xdr:col>6</xdr:col>
          <xdr:colOff>495300</xdr:colOff>
          <xdr:row>23</xdr:row>
          <xdr:rowOff>0</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485775</xdr:colOff>
          <xdr:row>23</xdr:row>
          <xdr:rowOff>0</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19050</xdr:rowOff>
        </xdr:from>
        <xdr:to>
          <xdr:col>8</xdr:col>
          <xdr:colOff>485775</xdr:colOff>
          <xdr:row>23</xdr:row>
          <xdr:rowOff>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hidden="1">
              <a:extLst>
                <a:ext uri="{63B3BB69-23CF-44E3-9099-C40C66FF867C}">
                  <a14:compatExt spid="_x0000_s1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19050</xdr:rowOff>
        </xdr:from>
        <xdr:to>
          <xdr:col>9</xdr:col>
          <xdr:colOff>495300</xdr:colOff>
          <xdr:row>23</xdr:row>
          <xdr:rowOff>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hidden="1">
              <a:extLst>
                <a:ext uri="{63B3BB69-23CF-44E3-9099-C40C66FF867C}">
                  <a14:compatExt spid="_x0000_s1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hidden="1">
              <a:extLst>
                <a:ext uri="{63B3BB69-23CF-44E3-9099-C40C66FF867C}">
                  <a14:compatExt spid="_x0000_s1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19050</xdr:rowOff>
        </xdr:from>
        <xdr:to>
          <xdr:col>10</xdr:col>
          <xdr:colOff>495300</xdr:colOff>
          <xdr:row>23</xdr:row>
          <xdr:rowOff>0</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hidden="1">
              <a:extLst>
                <a:ext uri="{63B3BB69-23CF-44E3-9099-C40C66FF867C}">
                  <a14:compatExt spid="_x0000_s1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hidden="1">
              <a:extLst>
                <a:ext uri="{63B3BB69-23CF-44E3-9099-C40C66FF867C}">
                  <a14:compatExt spid="_x0000_s1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hidden="1">
              <a:extLst>
                <a:ext uri="{63B3BB69-23CF-44E3-9099-C40C66FF867C}">
                  <a14:compatExt spid="_x0000_s1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hidden="1">
              <a:extLst>
                <a:ext uri="{63B3BB69-23CF-44E3-9099-C40C66FF867C}">
                  <a14:compatExt spid="_x0000_s1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19050</xdr:rowOff>
        </xdr:from>
        <xdr:to>
          <xdr:col>11</xdr:col>
          <xdr:colOff>485775</xdr:colOff>
          <xdr:row>23</xdr:row>
          <xdr:rowOff>0</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hidden="1">
              <a:extLst>
                <a:ext uri="{63B3BB69-23CF-44E3-9099-C40C66FF867C}">
                  <a14:compatExt spid="_x0000_s1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hidden="1">
              <a:extLst>
                <a:ext uri="{63B3BB69-23CF-44E3-9099-C40C66FF867C}">
                  <a14:compatExt spid="_x0000_s1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hidden="1">
              <a:extLst>
                <a:ext uri="{63B3BB69-23CF-44E3-9099-C40C66FF867C}">
                  <a14:compatExt spid="_x0000_s1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9525</xdr:rowOff>
        </xdr:from>
        <xdr:to>
          <xdr:col>12</xdr:col>
          <xdr:colOff>495300</xdr:colOff>
          <xdr:row>22</xdr:row>
          <xdr:rowOff>219075</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19050</xdr:rowOff>
        </xdr:from>
        <xdr:to>
          <xdr:col>13</xdr:col>
          <xdr:colOff>495300</xdr:colOff>
          <xdr:row>23</xdr:row>
          <xdr:rowOff>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hidden="1">
              <a:extLst>
                <a:ext uri="{63B3BB69-23CF-44E3-9099-C40C66FF867C}">
                  <a14:compatExt spid="_x0000_s1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hidden="1">
              <a:extLst>
                <a:ext uri="{63B3BB69-23CF-44E3-9099-C40C66FF867C}">
                  <a14:compatExt spid="_x0000_s1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hidden="1">
              <a:extLst>
                <a:ext uri="{63B3BB69-23CF-44E3-9099-C40C66FF867C}">
                  <a14:compatExt spid="_x0000_s1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hidden="1">
              <a:extLst>
                <a:ext uri="{63B3BB69-23CF-44E3-9099-C40C66FF867C}">
                  <a14:compatExt spid="_x0000_s1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hidden="1">
              <a:extLst>
                <a:ext uri="{63B3BB69-23CF-44E3-9099-C40C66FF867C}">
                  <a14:compatExt spid="_x0000_s1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hidden="1">
              <a:extLst>
                <a:ext uri="{63B3BB69-23CF-44E3-9099-C40C66FF867C}">
                  <a14:compatExt spid="_x0000_s1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19050</xdr:rowOff>
        </xdr:from>
        <xdr:to>
          <xdr:col>14</xdr:col>
          <xdr:colOff>542925</xdr:colOff>
          <xdr:row>23</xdr:row>
          <xdr:rowOff>0</xdr:rowOff>
        </xdr:to>
        <xdr:sp macro="" textlink="">
          <xdr:nvSpPr>
            <xdr:cNvPr id="17739" name="Check Box 331" hidden="1">
              <a:extLst>
                <a:ext uri="{63B3BB69-23CF-44E3-9099-C40C66FF867C}">
                  <a14:compatExt spid="_x0000_s1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hidden="1">
              <a:extLst>
                <a:ext uri="{63B3BB69-23CF-44E3-9099-C40C66FF867C}">
                  <a14:compatExt spid="_x0000_s1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hidden="1">
              <a:extLst>
                <a:ext uri="{63B3BB69-23CF-44E3-9099-C40C66FF867C}">
                  <a14:compatExt spid="_x0000_s1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hidden="1">
              <a:extLst>
                <a:ext uri="{63B3BB69-23CF-44E3-9099-C40C66FF867C}">
                  <a14:compatExt spid="_x0000_s1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hidden="1">
              <a:extLst>
                <a:ext uri="{63B3BB69-23CF-44E3-9099-C40C66FF867C}">
                  <a14:compatExt spid="_x0000_s1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9525</xdr:rowOff>
        </xdr:from>
        <xdr:to>
          <xdr:col>15</xdr:col>
          <xdr:colOff>476250</xdr:colOff>
          <xdr:row>5</xdr:row>
          <xdr:rowOff>0</xdr:rowOff>
        </xdr:to>
        <xdr:sp macro="" textlink="">
          <xdr:nvSpPr>
            <xdr:cNvPr id="17745" name="Check Box 337" hidden="1">
              <a:extLst>
                <a:ext uri="{63B3BB69-23CF-44E3-9099-C40C66FF867C}">
                  <a14:compatExt spid="_x0000_s1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hidden="1">
              <a:extLst>
                <a:ext uri="{63B3BB69-23CF-44E3-9099-C40C66FF867C}">
                  <a14:compatExt spid="_x0000_s1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hidden="1">
              <a:extLst>
                <a:ext uri="{63B3BB69-23CF-44E3-9099-C40C66FF867C}">
                  <a14:compatExt spid="_x0000_s1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hidden="1">
              <a:extLst>
                <a:ext uri="{63B3BB69-23CF-44E3-9099-C40C66FF867C}">
                  <a14:compatExt spid="_x0000_s1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hidden="1">
              <a:extLst>
                <a:ext uri="{63B3BB69-23CF-44E3-9099-C40C66FF867C}">
                  <a14:compatExt spid="_x0000_s1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466725</xdr:colOff>
          <xdr:row>10</xdr:row>
          <xdr:rowOff>0</xdr:rowOff>
        </xdr:to>
        <xdr:sp macro="" textlink="">
          <xdr:nvSpPr>
            <xdr:cNvPr id="17750" name="Check Box 342" hidden="1">
              <a:extLst>
                <a:ext uri="{63B3BB69-23CF-44E3-9099-C40C66FF867C}">
                  <a14:compatExt spid="_x0000_s1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9525</xdr:rowOff>
        </xdr:from>
        <xdr:to>
          <xdr:col>15</xdr:col>
          <xdr:colOff>476250</xdr:colOff>
          <xdr:row>11</xdr:row>
          <xdr:rowOff>0</xdr:rowOff>
        </xdr:to>
        <xdr:sp macro="" textlink="">
          <xdr:nvSpPr>
            <xdr:cNvPr id="17751" name="Check Box 343" hidden="1">
              <a:extLst>
                <a:ext uri="{63B3BB69-23CF-44E3-9099-C40C66FF867C}">
                  <a14:compatExt spid="_x0000_s1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9525</xdr:rowOff>
        </xdr:from>
        <xdr:to>
          <xdr:col>15</xdr:col>
          <xdr:colOff>476250</xdr:colOff>
          <xdr:row>12</xdr:row>
          <xdr:rowOff>0</xdr:rowOff>
        </xdr:to>
        <xdr:sp macro="" textlink="">
          <xdr:nvSpPr>
            <xdr:cNvPr id="17752" name="Check Box 344" hidden="1">
              <a:extLst>
                <a:ext uri="{63B3BB69-23CF-44E3-9099-C40C66FF867C}">
                  <a14:compatExt spid="_x0000_s1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hidden="1">
              <a:extLst>
                <a:ext uri="{63B3BB69-23CF-44E3-9099-C40C66FF867C}">
                  <a14:compatExt spid="_x0000_s1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hidden="1">
              <a:extLst>
                <a:ext uri="{63B3BB69-23CF-44E3-9099-C40C66FF867C}">
                  <a14:compatExt spid="_x0000_s1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hidden="1">
              <a:extLst>
                <a:ext uri="{63B3BB69-23CF-44E3-9099-C40C66FF867C}">
                  <a14:compatExt spid="_x0000_s1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hidden="1">
              <a:extLst>
                <a:ext uri="{63B3BB69-23CF-44E3-9099-C40C66FF867C}">
                  <a14:compatExt spid="_x0000_s1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hidden="1">
              <a:extLst>
                <a:ext uri="{63B3BB69-23CF-44E3-9099-C40C66FF867C}">
                  <a14:compatExt spid="_x0000_s1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9525</xdr:rowOff>
        </xdr:from>
        <xdr:to>
          <xdr:col>15</xdr:col>
          <xdr:colOff>485775</xdr:colOff>
          <xdr:row>18</xdr:row>
          <xdr:rowOff>0</xdr:rowOff>
        </xdr:to>
        <xdr:sp macro="" textlink="">
          <xdr:nvSpPr>
            <xdr:cNvPr id="17758" name="Check Box 350" hidden="1">
              <a:extLst>
                <a:ext uri="{63B3BB69-23CF-44E3-9099-C40C66FF867C}">
                  <a14:compatExt spid="_x0000_s1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9525</xdr:rowOff>
        </xdr:from>
        <xdr:to>
          <xdr:col>15</xdr:col>
          <xdr:colOff>495300</xdr:colOff>
          <xdr:row>19</xdr:row>
          <xdr:rowOff>0</xdr:rowOff>
        </xdr:to>
        <xdr:sp macro="" textlink="">
          <xdr:nvSpPr>
            <xdr:cNvPr id="17759" name="Check Box 351" hidden="1">
              <a:extLst>
                <a:ext uri="{63B3BB69-23CF-44E3-9099-C40C66FF867C}">
                  <a14:compatExt spid="_x0000_s1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9525</xdr:rowOff>
        </xdr:from>
        <xdr:to>
          <xdr:col>15</xdr:col>
          <xdr:colOff>485775</xdr:colOff>
          <xdr:row>20</xdr:row>
          <xdr:rowOff>0</xdr:rowOff>
        </xdr:to>
        <xdr:sp macro="" textlink="">
          <xdr:nvSpPr>
            <xdr:cNvPr id="17760" name="Check Box 352" hidden="1">
              <a:extLst>
                <a:ext uri="{63B3BB69-23CF-44E3-9099-C40C66FF867C}">
                  <a14:compatExt spid="_x0000_s1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0</xdr:rowOff>
        </xdr:from>
        <xdr:to>
          <xdr:col>15</xdr:col>
          <xdr:colOff>495300</xdr:colOff>
          <xdr:row>20</xdr:row>
          <xdr:rowOff>219075</xdr:rowOff>
        </xdr:to>
        <xdr:sp macro="" textlink="">
          <xdr:nvSpPr>
            <xdr:cNvPr id="17761" name="Check Box 353" hidden="1">
              <a:extLst>
                <a:ext uri="{63B3BB69-23CF-44E3-9099-C40C66FF867C}">
                  <a14:compatExt spid="_x0000_s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9525</xdr:rowOff>
        </xdr:from>
        <xdr:to>
          <xdr:col>15</xdr:col>
          <xdr:colOff>495300</xdr:colOff>
          <xdr:row>22</xdr:row>
          <xdr:rowOff>0</xdr:rowOff>
        </xdr:to>
        <xdr:sp macro="" textlink="">
          <xdr:nvSpPr>
            <xdr:cNvPr id="17762" name="Check Box 354" hidden="1">
              <a:extLst>
                <a:ext uri="{63B3BB69-23CF-44E3-9099-C40C66FF867C}">
                  <a14:compatExt spid="_x0000_s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22</xdr:row>
          <xdr:rowOff>19050</xdr:rowOff>
        </xdr:from>
        <xdr:to>
          <xdr:col>15</xdr:col>
          <xdr:colOff>495300</xdr:colOff>
          <xdr:row>23</xdr:row>
          <xdr:rowOff>0</xdr:rowOff>
        </xdr:to>
        <xdr:sp macro="" textlink="">
          <xdr:nvSpPr>
            <xdr:cNvPr id="17763" name="Check Box 355" hidden="1">
              <a:extLst>
                <a:ext uri="{63B3BB69-23CF-44E3-9099-C40C66FF867C}">
                  <a14:compatExt spid="_x0000_s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hidden="1">
              <a:extLst>
                <a:ext uri="{63B3BB69-23CF-44E3-9099-C40C66FF867C}">
                  <a14:compatExt spid="_x0000_s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hidden="1">
              <a:extLst>
                <a:ext uri="{63B3BB69-23CF-44E3-9099-C40C66FF867C}">
                  <a14:compatExt spid="_x0000_s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9525</xdr:rowOff>
        </xdr:from>
        <xdr:to>
          <xdr:col>15</xdr:col>
          <xdr:colOff>485775</xdr:colOff>
          <xdr:row>26</xdr:row>
          <xdr:rowOff>0</xdr:rowOff>
        </xdr:to>
        <xdr:sp macro="" textlink="">
          <xdr:nvSpPr>
            <xdr:cNvPr id="17766" name="Check Box 358" hidden="1">
              <a:extLst>
                <a:ext uri="{63B3BB69-23CF-44E3-9099-C40C66FF867C}">
                  <a14:compatExt spid="_x0000_s1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9525</xdr:rowOff>
        </xdr:from>
        <xdr:to>
          <xdr:col>15</xdr:col>
          <xdr:colOff>485775</xdr:colOff>
          <xdr:row>27</xdr:row>
          <xdr:rowOff>0</xdr:rowOff>
        </xdr:to>
        <xdr:sp macro="" textlink="">
          <xdr:nvSpPr>
            <xdr:cNvPr id="17767" name="Check Box 359" hidden="1">
              <a:extLst>
                <a:ext uri="{63B3BB69-23CF-44E3-9099-C40C66FF867C}">
                  <a14:compatExt spid="_x0000_s1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9525</xdr:rowOff>
        </xdr:from>
        <xdr:to>
          <xdr:col>16</xdr:col>
          <xdr:colOff>476250</xdr:colOff>
          <xdr:row>5</xdr:row>
          <xdr:rowOff>0</xdr:rowOff>
        </xdr:to>
        <xdr:sp macro="" textlink="">
          <xdr:nvSpPr>
            <xdr:cNvPr id="17768" name="Check Box 360" hidden="1">
              <a:extLst>
                <a:ext uri="{63B3BB69-23CF-44E3-9099-C40C66FF867C}">
                  <a14:compatExt spid="_x0000_s1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hidden="1">
              <a:extLst>
                <a:ext uri="{63B3BB69-23CF-44E3-9099-C40C66FF867C}">
                  <a14:compatExt spid="_x0000_s1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hidden="1">
              <a:extLst>
                <a:ext uri="{63B3BB69-23CF-44E3-9099-C40C66FF867C}">
                  <a14:compatExt spid="_x0000_s1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hidden="1">
              <a:extLst>
                <a:ext uri="{63B3BB69-23CF-44E3-9099-C40C66FF867C}">
                  <a14:compatExt spid="_x0000_s1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hidden="1">
              <a:extLst>
                <a:ext uri="{63B3BB69-23CF-44E3-9099-C40C66FF867C}">
                  <a14:compatExt spid="_x0000_s1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466725</xdr:colOff>
          <xdr:row>10</xdr:row>
          <xdr:rowOff>0</xdr:rowOff>
        </xdr:to>
        <xdr:sp macro="" textlink="">
          <xdr:nvSpPr>
            <xdr:cNvPr id="17773" name="Check Box 365" hidden="1">
              <a:extLst>
                <a:ext uri="{63B3BB69-23CF-44E3-9099-C40C66FF867C}">
                  <a14:compatExt spid="_x0000_s1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9525</xdr:rowOff>
        </xdr:from>
        <xdr:to>
          <xdr:col>16</xdr:col>
          <xdr:colOff>476250</xdr:colOff>
          <xdr:row>11</xdr:row>
          <xdr:rowOff>0</xdr:rowOff>
        </xdr:to>
        <xdr:sp macro="" textlink="">
          <xdr:nvSpPr>
            <xdr:cNvPr id="17774" name="Check Box 366" hidden="1">
              <a:extLst>
                <a:ext uri="{63B3BB69-23CF-44E3-9099-C40C66FF867C}">
                  <a14:compatExt spid="_x0000_s1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9525</xdr:rowOff>
        </xdr:from>
        <xdr:to>
          <xdr:col>16</xdr:col>
          <xdr:colOff>476250</xdr:colOff>
          <xdr:row>12</xdr:row>
          <xdr:rowOff>0</xdr:rowOff>
        </xdr:to>
        <xdr:sp macro="" textlink="">
          <xdr:nvSpPr>
            <xdr:cNvPr id="17775" name="Check Box 367" hidden="1">
              <a:extLst>
                <a:ext uri="{63B3BB69-23CF-44E3-9099-C40C66FF867C}">
                  <a14:compatExt spid="_x0000_s1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hidden="1">
              <a:extLst>
                <a:ext uri="{63B3BB69-23CF-44E3-9099-C40C66FF867C}">
                  <a14:compatExt spid="_x0000_s1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hidden="1">
              <a:extLst>
                <a:ext uri="{63B3BB69-23CF-44E3-9099-C40C66FF867C}">
                  <a14:compatExt spid="_x0000_s1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hidden="1">
              <a:extLst>
                <a:ext uri="{63B3BB69-23CF-44E3-9099-C40C66FF867C}">
                  <a14:compatExt spid="_x0000_s1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hidden="1">
              <a:extLst>
                <a:ext uri="{63B3BB69-23CF-44E3-9099-C40C66FF867C}">
                  <a14:compatExt spid="_x0000_s1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hidden="1">
              <a:extLst>
                <a:ext uri="{63B3BB69-23CF-44E3-9099-C40C66FF867C}">
                  <a14:compatExt spid="_x0000_s1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9525</xdr:rowOff>
        </xdr:from>
        <xdr:to>
          <xdr:col>16</xdr:col>
          <xdr:colOff>485775</xdr:colOff>
          <xdr:row>18</xdr:row>
          <xdr:rowOff>0</xdr:rowOff>
        </xdr:to>
        <xdr:sp macro="" textlink="">
          <xdr:nvSpPr>
            <xdr:cNvPr id="17781" name="Check Box 373" hidden="1">
              <a:extLst>
                <a:ext uri="{63B3BB69-23CF-44E3-9099-C40C66FF867C}">
                  <a14:compatExt spid="_x0000_s1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9525</xdr:rowOff>
        </xdr:from>
        <xdr:to>
          <xdr:col>16</xdr:col>
          <xdr:colOff>495300</xdr:colOff>
          <xdr:row>19</xdr:row>
          <xdr:rowOff>0</xdr:rowOff>
        </xdr:to>
        <xdr:sp macro="" textlink="">
          <xdr:nvSpPr>
            <xdr:cNvPr id="17782" name="Check Box 374" hidden="1">
              <a:extLst>
                <a:ext uri="{63B3BB69-23CF-44E3-9099-C40C66FF867C}">
                  <a14:compatExt spid="_x0000_s1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9525</xdr:rowOff>
        </xdr:from>
        <xdr:to>
          <xdr:col>16</xdr:col>
          <xdr:colOff>485775</xdr:colOff>
          <xdr:row>20</xdr:row>
          <xdr:rowOff>0</xdr:rowOff>
        </xdr:to>
        <xdr:sp macro="" textlink="">
          <xdr:nvSpPr>
            <xdr:cNvPr id="17783" name="Check Box 375" hidden="1">
              <a:extLst>
                <a:ext uri="{63B3BB69-23CF-44E3-9099-C40C66FF867C}">
                  <a14:compatExt spid="_x0000_s1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0</xdr:rowOff>
        </xdr:from>
        <xdr:to>
          <xdr:col>16</xdr:col>
          <xdr:colOff>495300</xdr:colOff>
          <xdr:row>20</xdr:row>
          <xdr:rowOff>219075</xdr:rowOff>
        </xdr:to>
        <xdr:sp macro="" textlink="">
          <xdr:nvSpPr>
            <xdr:cNvPr id="17784" name="Check Box 376" hidden="1">
              <a:extLst>
                <a:ext uri="{63B3BB69-23CF-44E3-9099-C40C66FF867C}">
                  <a14:compatExt spid="_x0000_s1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9525</xdr:rowOff>
        </xdr:from>
        <xdr:to>
          <xdr:col>16</xdr:col>
          <xdr:colOff>495300</xdr:colOff>
          <xdr:row>22</xdr:row>
          <xdr:rowOff>0</xdr:rowOff>
        </xdr:to>
        <xdr:sp macro="" textlink="">
          <xdr:nvSpPr>
            <xdr:cNvPr id="17785" name="Check Box 377" hidden="1">
              <a:extLst>
                <a:ext uri="{63B3BB69-23CF-44E3-9099-C40C66FF867C}">
                  <a14:compatExt spid="_x0000_s1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19050</xdr:rowOff>
        </xdr:from>
        <xdr:to>
          <xdr:col>16</xdr:col>
          <xdr:colOff>542925</xdr:colOff>
          <xdr:row>23</xdr:row>
          <xdr:rowOff>0</xdr:rowOff>
        </xdr:to>
        <xdr:sp macro="" textlink="">
          <xdr:nvSpPr>
            <xdr:cNvPr id="17786" name="Check Box 378" hidden="1">
              <a:extLst>
                <a:ext uri="{63B3BB69-23CF-44E3-9099-C40C66FF867C}">
                  <a14:compatExt spid="_x0000_s1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hidden="1">
              <a:extLst>
                <a:ext uri="{63B3BB69-23CF-44E3-9099-C40C66FF867C}">
                  <a14:compatExt spid="_x0000_s1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hidden="1">
              <a:extLst>
                <a:ext uri="{63B3BB69-23CF-44E3-9099-C40C66FF867C}">
                  <a14:compatExt spid="_x0000_s1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9525</xdr:rowOff>
        </xdr:from>
        <xdr:to>
          <xdr:col>16</xdr:col>
          <xdr:colOff>485775</xdr:colOff>
          <xdr:row>26</xdr:row>
          <xdr:rowOff>0</xdr:rowOff>
        </xdr:to>
        <xdr:sp macro="" textlink="">
          <xdr:nvSpPr>
            <xdr:cNvPr id="17789" name="Check Box 381" hidden="1">
              <a:extLst>
                <a:ext uri="{63B3BB69-23CF-44E3-9099-C40C66FF867C}">
                  <a14:compatExt spid="_x0000_s1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9525</xdr:rowOff>
        </xdr:from>
        <xdr:to>
          <xdr:col>16</xdr:col>
          <xdr:colOff>485775</xdr:colOff>
          <xdr:row>27</xdr:row>
          <xdr:rowOff>0</xdr:rowOff>
        </xdr:to>
        <xdr:sp macro="" textlink="">
          <xdr:nvSpPr>
            <xdr:cNvPr id="17790" name="Check Box 382" hidden="1">
              <a:extLst>
                <a:ext uri="{63B3BB69-23CF-44E3-9099-C40C66FF867C}">
                  <a14:compatExt spid="_x0000_s1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575.xml"/><Relationship Id="rId299" Type="http://schemas.openxmlformats.org/officeDocument/2006/relationships/ctrlProp" Target="../ctrlProps/ctrlProp757.xml"/><Relationship Id="rId303" Type="http://schemas.openxmlformats.org/officeDocument/2006/relationships/ctrlProp" Target="../ctrlProps/ctrlProp761.xml"/><Relationship Id="rId21" Type="http://schemas.openxmlformats.org/officeDocument/2006/relationships/ctrlProp" Target="../ctrlProps/ctrlProp479.xml"/><Relationship Id="rId42" Type="http://schemas.openxmlformats.org/officeDocument/2006/relationships/ctrlProp" Target="../ctrlProps/ctrlProp500.xml"/><Relationship Id="rId63" Type="http://schemas.openxmlformats.org/officeDocument/2006/relationships/ctrlProp" Target="../ctrlProps/ctrlProp521.xml"/><Relationship Id="rId84" Type="http://schemas.openxmlformats.org/officeDocument/2006/relationships/ctrlProp" Target="../ctrlProps/ctrlProp542.xml"/><Relationship Id="rId138" Type="http://schemas.openxmlformats.org/officeDocument/2006/relationships/ctrlProp" Target="../ctrlProps/ctrlProp596.xml"/><Relationship Id="rId159" Type="http://schemas.openxmlformats.org/officeDocument/2006/relationships/ctrlProp" Target="../ctrlProps/ctrlProp617.xml"/><Relationship Id="rId324" Type="http://schemas.openxmlformats.org/officeDocument/2006/relationships/ctrlProp" Target="../ctrlProps/ctrlProp782.xml"/><Relationship Id="rId345" Type="http://schemas.openxmlformats.org/officeDocument/2006/relationships/ctrlProp" Target="../ctrlProps/ctrlProp803.xml"/><Relationship Id="rId366" Type="http://schemas.openxmlformats.org/officeDocument/2006/relationships/ctrlProp" Target="../ctrlProps/ctrlProp824.xml"/><Relationship Id="rId170" Type="http://schemas.openxmlformats.org/officeDocument/2006/relationships/ctrlProp" Target="../ctrlProps/ctrlProp628.xml"/><Relationship Id="rId191" Type="http://schemas.openxmlformats.org/officeDocument/2006/relationships/ctrlProp" Target="../ctrlProps/ctrlProp649.xml"/><Relationship Id="rId205" Type="http://schemas.openxmlformats.org/officeDocument/2006/relationships/ctrlProp" Target="../ctrlProps/ctrlProp663.xml"/><Relationship Id="rId226" Type="http://schemas.openxmlformats.org/officeDocument/2006/relationships/ctrlProp" Target="../ctrlProps/ctrlProp684.xml"/><Relationship Id="rId247" Type="http://schemas.openxmlformats.org/officeDocument/2006/relationships/ctrlProp" Target="../ctrlProps/ctrlProp705.xml"/><Relationship Id="rId107" Type="http://schemas.openxmlformats.org/officeDocument/2006/relationships/ctrlProp" Target="../ctrlProps/ctrlProp565.xml"/><Relationship Id="rId268" Type="http://schemas.openxmlformats.org/officeDocument/2006/relationships/ctrlProp" Target="../ctrlProps/ctrlProp726.xml"/><Relationship Id="rId289" Type="http://schemas.openxmlformats.org/officeDocument/2006/relationships/ctrlProp" Target="../ctrlProps/ctrlProp747.xml"/><Relationship Id="rId11" Type="http://schemas.openxmlformats.org/officeDocument/2006/relationships/ctrlProp" Target="../ctrlProps/ctrlProp469.xml"/><Relationship Id="rId32" Type="http://schemas.openxmlformats.org/officeDocument/2006/relationships/ctrlProp" Target="../ctrlProps/ctrlProp490.xml"/><Relationship Id="rId53" Type="http://schemas.openxmlformats.org/officeDocument/2006/relationships/ctrlProp" Target="../ctrlProps/ctrlProp511.xml"/><Relationship Id="rId74" Type="http://schemas.openxmlformats.org/officeDocument/2006/relationships/ctrlProp" Target="../ctrlProps/ctrlProp532.xml"/><Relationship Id="rId128" Type="http://schemas.openxmlformats.org/officeDocument/2006/relationships/ctrlProp" Target="../ctrlProps/ctrlProp586.xml"/><Relationship Id="rId149" Type="http://schemas.openxmlformats.org/officeDocument/2006/relationships/ctrlProp" Target="../ctrlProps/ctrlProp607.xml"/><Relationship Id="rId314" Type="http://schemas.openxmlformats.org/officeDocument/2006/relationships/ctrlProp" Target="../ctrlProps/ctrlProp772.xml"/><Relationship Id="rId335" Type="http://schemas.openxmlformats.org/officeDocument/2006/relationships/ctrlProp" Target="../ctrlProps/ctrlProp793.xml"/><Relationship Id="rId356" Type="http://schemas.openxmlformats.org/officeDocument/2006/relationships/ctrlProp" Target="../ctrlProps/ctrlProp814.xml"/><Relationship Id="rId5" Type="http://schemas.openxmlformats.org/officeDocument/2006/relationships/ctrlProp" Target="../ctrlProps/ctrlProp463.xml"/><Relationship Id="rId95" Type="http://schemas.openxmlformats.org/officeDocument/2006/relationships/ctrlProp" Target="../ctrlProps/ctrlProp553.xml"/><Relationship Id="rId160" Type="http://schemas.openxmlformats.org/officeDocument/2006/relationships/ctrlProp" Target="../ctrlProps/ctrlProp618.xml"/><Relationship Id="rId181" Type="http://schemas.openxmlformats.org/officeDocument/2006/relationships/ctrlProp" Target="../ctrlProps/ctrlProp639.xml"/><Relationship Id="rId216" Type="http://schemas.openxmlformats.org/officeDocument/2006/relationships/ctrlProp" Target="../ctrlProps/ctrlProp674.xml"/><Relationship Id="rId237" Type="http://schemas.openxmlformats.org/officeDocument/2006/relationships/ctrlProp" Target="../ctrlProps/ctrlProp695.xml"/><Relationship Id="rId258" Type="http://schemas.openxmlformats.org/officeDocument/2006/relationships/ctrlProp" Target="../ctrlProps/ctrlProp716.xml"/><Relationship Id="rId279" Type="http://schemas.openxmlformats.org/officeDocument/2006/relationships/ctrlProp" Target="../ctrlProps/ctrlProp737.xml"/><Relationship Id="rId22" Type="http://schemas.openxmlformats.org/officeDocument/2006/relationships/ctrlProp" Target="../ctrlProps/ctrlProp480.xml"/><Relationship Id="rId43" Type="http://schemas.openxmlformats.org/officeDocument/2006/relationships/ctrlProp" Target="../ctrlProps/ctrlProp501.xml"/><Relationship Id="rId64" Type="http://schemas.openxmlformats.org/officeDocument/2006/relationships/ctrlProp" Target="../ctrlProps/ctrlProp522.xml"/><Relationship Id="rId118" Type="http://schemas.openxmlformats.org/officeDocument/2006/relationships/ctrlProp" Target="../ctrlProps/ctrlProp576.xml"/><Relationship Id="rId139" Type="http://schemas.openxmlformats.org/officeDocument/2006/relationships/ctrlProp" Target="../ctrlProps/ctrlProp597.xml"/><Relationship Id="rId290" Type="http://schemas.openxmlformats.org/officeDocument/2006/relationships/ctrlProp" Target="../ctrlProps/ctrlProp748.xml"/><Relationship Id="rId304" Type="http://schemas.openxmlformats.org/officeDocument/2006/relationships/ctrlProp" Target="../ctrlProps/ctrlProp762.xml"/><Relationship Id="rId325" Type="http://schemas.openxmlformats.org/officeDocument/2006/relationships/ctrlProp" Target="../ctrlProps/ctrlProp783.xml"/><Relationship Id="rId346" Type="http://schemas.openxmlformats.org/officeDocument/2006/relationships/ctrlProp" Target="../ctrlProps/ctrlProp804.xml"/><Relationship Id="rId367" Type="http://schemas.openxmlformats.org/officeDocument/2006/relationships/ctrlProp" Target="../ctrlProps/ctrlProp825.xml"/><Relationship Id="rId85" Type="http://schemas.openxmlformats.org/officeDocument/2006/relationships/ctrlProp" Target="../ctrlProps/ctrlProp543.xml"/><Relationship Id="rId150" Type="http://schemas.openxmlformats.org/officeDocument/2006/relationships/ctrlProp" Target="../ctrlProps/ctrlProp608.xml"/><Relationship Id="rId171" Type="http://schemas.openxmlformats.org/officeDocument/2006/relationships/ctrlProp" Target="../ctrlProps/ctrlProp629.xml"/><Relationship Id="rId192" Type="http://schemas.openxmlformats.org/officeDocument/2006/relationships/ctrlProp" Target="../ctrlProps/ctrlProp650.xml"/><Relationship Id="rId206" Type="http://schemas.openxmlformats.org/officeDocument/2006/relationships/ctrlProp" Target="../ctrlProps/ctrlProp664.xml"/><Relationship Id="rId227" Type="http://schemas.openxmlformats.org/officeDocument/2006/relationships/ctrlProp" Target="../ctrlProps/ctrlProp685.xml"/><Relationship Id="rId248" Type="http://schemas.openxmlformats.org/officeDocument/2006/relationships/ctrlProp" Target="../ctrlProps/ctrlProp706.xml"/><Relationship Id="rId269" Type="http://schemas.openxmlformats.org/officeDocument/2006/relationships/ctrlProp" Target="../ctrlProps/ctrlProp727.xml"/><Relationship Id="rId12" Type="http://schemas.openxmlformats.org/officeDocument/2006/relationships/ctrlProp" Target="../ctrlProps/ctrlProp470.xml"/><Relationship Id="rId33" Type="http://schemas.openxmlformats.org/officeDocument/2006/relationships/ctrlProp" Target="../ctrlProps/ctrlProp491.xml"/><Relationship Id="rId108" Type="http://schemas.openxmlformats.org/officeDocument/2006/relationships/ctrlProp" Target="../ctrlProps/ctrlProp566.xml"/><Relationship Id="rId129" Type="http://schemas.openxmlformats.org/officeDocument/2006/relationships/ctrlProp" Target="../ctrlProps/ctrlProp587.xml"/><Relationship Id="rId280" Type="http://schemas.openxmlformats.org/officeDocument/2006/relationships/ctrlProp" Target="../ctrlProps/ctrlProp738.xml"/><Relationship Id="rId315" Type="http://schemas.openxmlformats.org/officeDocument/2006/relationships/ctrlProp" Target="../ctrlProps/ctrlProp773.xml"/><Relationship Id="rId336" Type="http://schemas.openxmlformats.org/officeDocument/2006/relationships/ctrlProp" Target="../ctrlProps/ctrlProp794.xml"/><Relationship Id="rId357" Type="http://schemas.openxmlformats.org/officeDocument/2006/relationships/ctrlProp" Target="../ctrlProps/ctrlProp815.xml"/><Relationship Id="rId54" Type="http://schemas.openxmlformats.org/officeDocument/2006/relationships/ctrlProp" Target="../ctrlProps/ctrlProp512.xml"/><Relationship Id="rId75" Type="http://schemas.openxmlformats.org/officeDocument/2006/relationships/ctrlProp" Target="../ctrlProps/ctrlProp533.xml"/><Relationship Id="rId96" Type="http://schemas.openxmlformats.org/officeDocument/2006/relationships/ctrlProp" Target="../ctrlProps/ctrlProp554.xml"/><Relationship Id="rId140" Type="http://schemas.openxmlformats.org/officeDocument/2006/relationships/ctrlProp" Target="../ctrlProps/ctrlProp598.xml"/><Relationship Id="rId161" Type="http://schemas.openxmlformats.org/officeDocument/2006/relationships/ctrlProp" Target="../ctrlProps/ctrlProp619.xml"/><Relationship Id="rId182" Type="http://schemas.openxmlformats.org/officeDocument/2006/relationships/ctrlProp" Target="../ctrlProps/ctrlProp640.xml"/><Relationship Id="rId217" Type="http://schemas.openxmlformats.org/officeDocument/2006/relationships/ctrlProp" Target="../ctrlProps/ctrlProp675.xml"/><Relationship Id="rId6" Type="http://schemas.openxmlformats.org/officeDocument/2006/relationships/ctrlProp" Target="../ctrlProps/ctrlProp464.xml"/><Relationship Id="rId238" Type="http://schemas.openxmlformats.org/officeDocument/2006/relationships/ctrlProp" Target="../ctrlProps/ctrlProp696.xml"/><Relationship Id="rId259" Type="http://schemas.openxmlformats.org/officeDocument/2006/relationships/ctrlProp" Target="../ctrlProps/ctrlProp717.xml"/><Relationship Id="rId23" Type="http://schemas.openxmlformats.org/officeDocument/2006/relationships/ctrlProp" Target="../ctrlProps/ctrlProp481.xml"/><Relationship Id="rId119" Type="http://schemas.openxmlformats.org/officeDocument/2006/relationships/ctrlProp" Target="../ctrlProps/ctrlProp577.xml"/><Relationship Id="rId270" Type="http://schemas.openxmlformats.org/officeDocument/2006/relationships/ctrlProp" Target="../ctrlProps/ctrlProp728.xml"/><Relationship Id="rId291" Type="http://schemas.openxmlformats.org/officeDocument/2006/relationships/ctrlProp" Target="../ctrlProps/ctrlProp749.xml"/><Relationship Id="rId305" Type="http://schemas.openxmlformats.org/officeDocument/2006/relationships/ctrlProp" Target="../ctrlProps/ctrlProp763.xml"/><Relationship Id="rId326" Type="http://schemas.openxmlformats.org/officeDocument/2006/relationships/ctrlProp" Target="../ctrlProps/ctrlProp784.xml"/><Relationship Id="rId347" Type="http://schemas.openxmlformats.org/officeDocument/2006/relationships/ctrlProp" Target="../ctrlProps/ctrlProp805.xml"/><Relationship Id="rId44" Type="http://schemas.openxmlformats.org/officeDocument/2006/relationships/ctrlProp" Target="../ctrlProps/ctrlProp502.xml"/><Relationship Id="rId65" Type="http://schemas.openxmlformats.org/officeDocument/2006/relationships/ctrlProp" Target="../ctrlProps/ctrlProp523.xml"/><Relationship Id="rId86" Type="http://schemas.openxmlformats.org/officeDocument/2006/relationships/ctrlProp" Target="../ctrlProps/ctrlProp544.xml"/><Relationship Id="rId130" Type="http://schemas.openxmlformats.org/officeDocument/2006/relationships/ctrlProp" Target="../ctrlProps/ctrlProp588.xml"/><Relationship Id="rId151" Type="http://schemas.openxmlformats.org/officeDocument/2006/relationships/ctrlProp" Target="../ctrlProps/ctrlProp609.xml"/><Relationship Id="rId368" Type="http://schemas.openxmlformats.org/officeDocument/2006/relationships/ctrlProp" Target="../ctrlProps/ctrlProp826.xml"/><Relationship Id="rId172" Type="http://schemas.openxmlformats.org/officeDocument/2006/relationships/ctrlProp" Target="../ctrlProps/ctrlProp630.xml"/><Relationship Id="rId193" Type="http://schemas.openxmlformats.org/officeDocument/2006/relationships/ctrlProp" Target="../ctrlProps/ctrlProp651.xml"/><Relationship Id="rId207" Type="http://schemas.openxmlformats.org/officeDocument/2006/relationships/ctrlProp" Target="../ctrlProps/ctrlProp665.xml"/><Relationship Id="rId228" Type="http://schemas.openxmlformats.org/officeDocument/2006/relationships/ctrlProp" Target="../ctrlProps/ctrlProp686.xml"/><Relationship Id="rId249" Type="http://schemas.openxmlformats.org/officeDocument/2006/relationships/ctrlProp" Target="../ctrlProps/ctrlProp707.xml"/><Relationship Id="rId13" Type="http://schemas.openxmlformats.org/officeDocument/2006/relationships/ctrlProp" Target="../ctrlProps/ctrlProp471.xml"/><Relationship Id="rId109" Type="http://schemas.openxmlformats.org/officeDocument/2006/relationships/ctrlProp" Target="../ctrlProps/ctrlProp567.xml"/><Relationship Id="rId260" Type="http://schemas.openxmlformats.org/officeDocument/2006/relationships/ctrlProp" Target="../ctrlProps/ctrlProp718.xml"/><Relationship Id="rId281" Type="http://schemas.openxmlformats.org/officeDocument/2006/relationships/ctrlProp" Target="../ctrlProps/ctrlProp739.xml"/><Relationship Id="rId316" Type="http://schemas.openxmlformats.org/officeDocument/2006/relationships/ctrlProp" Target="../ctrlProps/ctrlProp774.xml"/><Relationship Id="rId337" Type="http://schemas.openxmlformats.org/officeDocument/2006/relationships/ctrlProp" Target="../ctrlProps/ctrlProp795.xml"/><Relationship Id="rId34" Type="http://schemas.openxmlformats.org/officeDocument/2006/relationships/ctrlProp" Target="../ctrlProps/ctrlProp492.xml"/><Relationship Id="rId55" Type="http://schemas.openxmlformats.org/officeDocument/2006/relationships/ctrlProp" Target="../ctrlProps/ctrlProp513.xml"/><Relationship Id="rId76" Type="http://schemas.openxmlformats.org/officeDocument/2006/relationships/ctrlProp" Target="../ctrlProps/ctrlProp534.xml"/><Relationship Id="rId97" Type="http://schemas.openxmlformats.org/officeDocument/2006/relationships/ctrlProp" Target="../ctrlProps/ctrlProp555.xml"/><Relationship Id="rId120" Type="http://schemas.openxmlformats.org/officeDocument/2006/relationships/ctrlProp" Target="../ctrlProps/ctrlProp578.xml"/><Relationship Id="rId141" Type="http://schemas.openxmlformats.org/officeDocument/2006/relationships/ctrlProp" Target="../ctrlProps/ctrlProp599.xml"/><Relationship Id="rId358" Type="http://schemas.openxmlformats.org/officeDocument/2006/relationships/ctrlProp" Target="../ctrlProps/ctrlProp816.xml"/><Relationship Id="rId7" Type="http://schemas.openxmlformats.org/officeDocument/2006/relationships/ctrlProp" Target="../ctrlProps/ctrlProp465.xml"/><Relationship Id="rId162" Type="http://schemas.openxmlformats.org/officeDocument/2006/relationships/ctrlProp" Target="../ctrlProps/ctrlProp620.xml"/><Relationship Id="rId183" Type="http://schemas.openxmlformats.org/officeDocument/2006/relationships/ctrlProp" Target="../ctrlProps/ctrlProp641.xml"/><Relationship Id="rId218" Type="http://schemas.openxmlformats.org/officeDocument/2006/relationships/ctrlProp" Target="../ctrlProps/ctrlProp676.xml"/><Relationship Id="rId239" Type="http://schemas.openxmlformats.org/officeDocument/2006/relationships/ctrlProp" Target="../ctrlProps/ctrlProp697.xml"/><Relationship Id="rId250" Type="http://schemas.openxmlformats.org/officeDocument/2006/relationships/ctrlProp" Target="../ctrlProps/ctrlProp708.xml"/><Relationship Id="rId271" Type="http://schemas.openxmlformats.org/officeDocument/2006/relationships/ctrlProp" Target="../ctrlProps/ctrlProp729.xml"/><Relationship Id="rId292" Type="http://schemas.openxmlformats.org/officeDocument/2006/relationships/ctrlProp" Target="../ctrlProps/ctrlProp750.xml"/><Relationship Id="rId306" Type="http://schemas.openxmlformats.org/officeDocument/2006/relationships/ctrlProp" Target="../ctrlProps/ctrlProp764.xml"/><Relationship Id="rId24" Type="http://schemas.openxmlformats.org/officeDocument/2006/relationships/ctrlProp" Target="../ctrlProps/ctrlProp482.xml"/><Relationship Id="rId45" Type="http://schemas.openxmlformats.org/officeDocument/2006/relationships/ctrlProp" Target="../ctrlProps/ctrlProp503.xml"/><Relationship Id="rId66" Type="http://schemas.openxmlformats.org/officeDocument/2006/relationships/ctrlProp" Target="../ctrlProps/ctrlProp524.xml"/><Relationship Id="rId87" Type="http://schemas.openxmlformats.org/officeDocument/2006/relationships/ctrlProp" Target="../ctrlProps/ctrlProp545.xml"/><Relationship Id="rId110" Type="http://schemas.openxmlformats.org/officeDocument/2006/relationships/ctrlProp" Target="../ctrlProps/ctrlProp568.xml"/><Relationship Id="rId131" Type="http://schemas.openxmlformats.org/officeDocument/2006/relationships/ctrlProp" Target="../ctrlProps/ctrlProp589.xml"/><Relationship Id="rId327" Type="http://schemas.openxmlformats.org/officeDocument/2006/relationships/ctrlProp" Target="../ctrlProps/ctrlProp785.xml"/><Relationship Id="rId348" Type="http://schemas.openxmlformats.org/officeDocument/2006/relationships/ctrlProp" Target="../ctrlProps/ctrlProp806.xml"/><Relationship Id="rId369" Type="http://schemas.openxmlformats.org/officeDocument/2006/relationships/ctrlProp" Target="../ctrlProps/ctrlProp827.xml"/><Relationship Id="rId152" Type="http://schemas.openxmlformats.org/officeDocument/2006/relationships/ctrlProp" Target="../ctrlProps/ctrlProp610.xml"/><Relationship Id="rId173" Type="http://schemas.openxmlformats.org/officeDocument/2006/relationships/ctrlProp" Target="../ctrlProps/ctrlProp631.xml"/><Relationship Id="rId194" Type="http://schemas.openxmlformats.org/officeDocument/2006/relationships/ctrlProp" Target="../ctrlProps/ctrlProp652.xml"/><Relationship Id="rId208" Type="http://schemas.openxmlformats.org/officeDocument/2006/relationships/ctrlProp" Target="../ctrlProps/ctrlProp666.xml"/><Relationship Id="rId229" Type="http://schemas.openxmlformats.org/officeDocument/2006/relationships/ctrlProp" Target="../ctrlProps/ctrlProp687.xml"/><Relationship Id="rId240" Type="http://schemas.openxmlformats.org/officeDocument/2006/relationships/ctrlProp" Target="../ctrlProps/ctrlProp698.xml"/><Relationship Id="rId261" Type="http://schemas.openxmlformats.org/officeDocument/2006/relationships/ctrlProp" Target="../ctrlProps/ctrlProp719.xml"/><Relationship Id="rId14" Type="http://schemas.openxmlformats.org/officeDocument/2006/relationships/ctrlProp" Target="../ctrlProps/ctrlProp472.xml"/><Relationship Id="rId35" Type="http://schemas.openxmlformats.org/officeDocument/2006/relationships/ctrlProp" Target="../ctrlProps/ctrlProp493.xml"/><Relationship Id="rId56" Type="http://schemas.openxmlformats.org/officeDocument/2006/relationships/ctrlProp" Target="../ctrlProps/ctrlProp514.xml"/><Relationship Id="rId77" Type="http://schemas.openxmlformats.org/officeDocument/2006/relationships/ctrlProp" Target="../ctrlProps/ctrlProp535.xml"/><Relationship Id="rId100" Type="http://schemas.openxmlformats.org/officeDocument/2006/relationships/ctrlProp" Target="../ctrlProps/ctrlProp558.xml"/><Relationship Id="rId282" Type="http://schemas.openxmlformats.org/officeDocument/2006/relationships/ctrlProp" Target="../ctrlProps/ctrlProp740.xml"/><Relationship Id="rId317" Type="http://schemas.openxmlformats.org/officeDocument/2006/relationships/ctrlProp" Target="../ctrlProps/ctrlProp775.xml"/><Relationship Id="rId338" Type="http://schemas.openxmlformats.org/officeDocument/2006/relationships/ctrlProp" Target="../ctrlProps/ctrlProp796.xml"/><Relationship Id="rId359" Type="http://schemas.openxmlformats.org/officeDocument/2006/relationships/ctrlProp" Target="../ctrlProps/ctrlProp817.xml"/><Relationship Id="rId8" Type="http://schemas.openxmlformats.org/officeDocument/2006/relationships/ctrlProp" Target="../ctrlProps/ctrlProp466.xml"/><Relationship Id="rId98" Type="http://schemas.openxmlformats.org/officeDocument/2006/relationships/ctrlProp" Target="../ctrlProps/ctrlProp556.xml"/><Relationship Id="rId121" Type="http://schemas.openxmlformats.org/officeDocument/2006/relationships/ctrlProp" Target="../ctrlProps/ctrlProp579.xml"/><Relationship Id="rId142" Type="http://schemas.openxmlformats.org/officeDocument/2006/relationships/ctrlProp" Target="../ctrlProps/ctrlProp600.xml"/><Relationship Id="rId163" Type="http://schemas.openxmlformats.org/officeDocument/2006/relationships/ctrlProp" Target="../ctrlProps/ctrlProp621.xml"/><Relationship Id="rId184" Type="http://schemas.openxmlformats.org/officeDocument/2006/relationships/ctrlProp" Target="../ctrlProps/ctrlProp642.xml"/><Relationship Id="rId219" Type="http://schemas.openxmlformats.org/officeDocument/2006/relationships/ctrlProp" Target="../ctrlProps/ctrlProp677.xml"/><Relationship Id="rId370" Type="http://schemas.openxmlformats.org/officeDocument/2006/relationships/ctrlProp" Target="../ctrlProps/ctrlProp828.xml"/><Relationship Id="rId230" Type="http://schemas.openxmlformats.org/officeDocument/2006/relationships/ctrlProp" Target="../ctrlProps/ctrlProp688.xml"/><Relationship Id="rId251" Type="http://schemas.openxmlformats.org/officeDocument/2006/relationships/ctrlProp" Target="../ctrlProps/ctrlProp709.xml"/><Relationship Id="rId25" Type="http://schemas.openxmlformats.org/officeDocument/2006/relationships/ctrlProp" Target="../ctrlProps/ctrlProp483.xml"/><Relationship Id="rId46" Type="http://schemas.openxmlformats.org/officeDocument/2006/relationships/ctrlProp" Target="../ctrlProps/ctrlProp504.xml"/><Relationship Id="rId67" Type="http://schemas.openxmlformats.org/officeDocument/2006/relationships/ctrlProp" Target="../ctrlProps/ctrlProp525.xml"/><Relationship Id="rId272" Type="http://schemas.openxmlformats.org/officeDocument/2006/relationships/ctrlProp" Target="../ctrlProps/ctrlProp730.xml"/><Relationship Id="rId293" Type="http://schemas.openxmlformats.org/officeDocument/2006/relationships/ctrlProp" Target="../ctrlProps/ctrlProp751.xml"/><Relationship Id="rId307" Type="http://schemas.openxmlformats.org/officeDocument/2006/relationships/ctrlProp" Target="../ctrlProps/ctrlProp765.xml"/><Relationship Id="rId328" Type="http://schemas.openxmlformats.org/officeDocument/2006/relationships/ctrlProp" Target="../ctrlProps/ctrlProp786.xml"/><Relationship Id="rId349" Type="http://schemas.openxmlformats.org/officeDocument/2006/relationships/ctrlProp" Target="../ctrlProps/ctrlProp807.xml"/><Relationship Id="rId88" Type="http://schemas.openxmlformats.org/officeDocument/2006/relationships/ctrlProp" Target="../ctrlProps/ctrlProp546.xml"/><Relationship Id="rId111" Type="http://schemas.openxmlformats.org/officeDocument/2006/relationships/ctrlProp" Target="../ctrlProps/ctrlProp569.xml"/><Relationship Id="rId132" Type="http://schemas.openxmlformats.org/officeDocument/2006/relationships/ctrlProp" Target="../ctrlProps/ctrlProp590.xml"/><Relationship Id="rId153" Type="http://schemas.openxmlformats.org/officeDocument/2006/relationships/ctrlProp" Target="../ctrlProps/ctrlProp611.xml"/><Relationship Id="rId174" Type="http://schemas.openxmlformats.org/officeDocument/2006/relationships/ctrlProp" Target="../ctrlProps/ctrlProp632.xml"/><Relationship Id="rId195" Type="http://schemas.openxmlformats.org/officeDocument/2006/relationships/ctrlProp" Target="../ctrlProps/ctrlProp653.xml"/><Relationship Id="rId209" Type="http://schemas.openxmlformats.org/officeDocument/2006/relationships/ctrlProp" Target="../ctrlProps/ctrlProp667.xml"/><Relationship Id="rId360" Type="http://schemas.openxmlformats.org/officeDocument/2006/relationships/ctrlProp" Target="../ctrlProps/ctrlProp818.xml"/><Relationship Id="rId220" Type="http://schemas.openxmlformats.org/officeDocument/2006/relationships/ctrlProp" Target="../ctrlProps/ctrlProp678.xml"/><Relationship Id="rId241" Type="http://schemas.openxmlformats.org/officeDocument/2006/relationships/ctrlProp" Target="../ctrlProps/ctrlProp699.xml"/><Relationship Id="rId15" Type="http://schemas.openxmlformats.org/officeDocument/2006/relationships/ctrlProp" Target="../ctrlProps/ctrlProp473.xml"/><Relationship Id="rId36" Type="http://schemas.openxmlformats.org/officeDocument/2006/relationships/ctrlProp" Target="../ctrlProps/ctrlProp494.xml"/><Relationship Id="rId57" Type="http://schemas.openxmlformats.org/officeDocument/2006/relationships/ctrlProp" Target="../ctrlProps/ctrlProp515.xml"/><Relationship Id="rId262" Type="http://schemas.openxmlformats.org/officeDocument/2006/relationships/ctrlProp" Target="../ctrlProps/ctrlProp720.xml"/><Relationship Id="rId283" Type="http://schemas.openxmlformats.org/officeDocument/2006/relationships/ctrlProp" Target="../ctrlProps/ctrlProp741.xml"/><Relationship Id="rId318" Type="http://schemas.openxmlformats.org/officeDocument/2006/relationships/ctrlProp" Target="../ctrlProps/ctrlProp776.xml"/><Relationship Id="rId339" Type="http://schemas.openxmlformats.org/officeDocument/2006/relationships/ctrlProp" Target="../ctrlProps/ctrlProp797.xml"/><Relationship Id="rId10" Type="http://schemas.openxmlformats.org/officeDocument/2006/relationships/ctrlProp" Target="../ctrlProps/ctrlProp468.xml"/><Relationship Id="rId31" Type="http://schemas.openxmlformats.org/officeDocument/2006/relationships/ctrlProp" Target="../ctrlProps/ctrlProp489.xml"/><Relationship Id="rId52" Type="http://schemas.openxmlformats.org/officeDocument/2006/relationships/ctrlProp" Target="../ctrlProps/ctrlProp510.xml"/><Relationship Id="rId73" Type="http://schemas.openxmlformats.org/officeDocument/2006/relationships/ctrlProp" Target="../ctrlProps/ctrlProp531.xml"/><Relationship Id="rId78" Type="http://schemas.openxmlformats.org/officeDocument/2006/relationships/ctrlProp" Target="../ctrlProps/ctrlProp536.xml"/><Relationship Id="rId94" Type="http://schemas.openxmlformats.org/officeDocument/2006/relationships/ctrlProp" Target="../ctrlProps/ctrlProp552.xml"/><Relationship Id="rId99" Type="http://schemas.openxmlformats.org/officeDocument/2006/relationships/ctrlProp" Target="../ctrlProps/ctrlProp557.xml"/><Relationship Id="rId101" Type="http://schemas.openxmlformats.org/officeDocument/2006/relationships/ctrlProp" Target="../ctrlProps/ctrlProp559.xml"/><Relationship Id="rId122" Type="http://schemas.openxmlformats.org/officeDocument/2006/relationships/ctrlProp" Target="../ctrlProps/ctrlProp580.xml"/><Relationship Id="rId143" Type="http://schemas.openxmlformats.org/officeDocument/2006/relationships/ctrlProp" Target="../ctrlProps/ctrlProp601.xml"/><Relationship Id="rId148" Type="http://schemas.openxmlformats.org/officeDocument/2006/relationships/ctrlProp" Target="../ctrlProps/ctrlProp606.xml"/><Relationship Id="rId164" Type="http://schemas.openxmlformats.org/officeDocument/2006/relationships/ctrlProp" Target="../ctrlProps/ctrlProp622.xml"/><Relationship Id="rId169" Type="http://schemas.openxmlformats.org/officeDocument/2006/relationships/ctrlProp" Target="../ctrlProps/ctrlProp627.xml"/><Relationship Id="rId185" Type="http://schemas.openxmlformats.org/officeDocument/2006/relationships/ctrlProp" Target="../ctrlProps/ctrlProp643.xml"/><Relationship Id="rId334" Type="http://schemas.openxmlformats.org/officeDocument/2006/relationships/ctrlProp" Target="../ctrlProps/ctrlProp792.xml"/><Relationship Id="rId350" Type="http://schemas.openxmlformats.org/officeDocument/2006/relationships/ctrlProp" Target="../ctrlProps/ctrlProp808.xml"/><Relationship Id="rId355" Type="http://schemas.openxmlformats.org/officeDocument/2006/relationships/ctrlProp" Target="../ctrlProps/ctrlProp813.xml"/><Relationship Id="rId4" Type="http://schemas.openxmlformats.org/officeDocument/2006/relationships/ctrlProp" Target="../ctrlProps/ctrlProp462.xml"/><Relationship Id="rId9" Type="http://schemas.openxmlformats.org/officeDocument/2006/relationships/ctrlProp" Target="../ctrlProps/ctrlProp467.xml"/><Relationship Id="rId180" Type="http://schemas.openxmlformats.org/officeDocument/2006/relationships/ctrlProp" Target="../ctrlProps/ctrlProp638.xml"/><Relationship Id="rId210" Type="http://schemas.openxmlformats.org/officeDocument/2006/relationships/ctrlProp" Target="../ctrlProps/ctrlProp668.xml"/><Relationship Id="rId215" Type="http://schemas.openxmlformats.org/officeDocument/2006/relationships/ctrlProp" Target="../ctrlProps/ctrlProp673.xml"/><Relationship Id="rId236" Type="http://schemas.openxmlformats.org/officeDocument/2006/relationships/ctrlProp" Target="../ctrlProps/ctrlProp694.xml"/><Relationship Id="rId257" Type="http://schemas.openxmlformats.org/officeDocument/2006/relationships/ctrlProp" Target="../ctrlProps/ctrlProp715.xml"/><Relationship Id="rId278" Type="http://schemas.openxmlformats.org/officeDocument/2006/relationships/ctrlProp" Target="../ctrlProps/ctrlProp736.xml"/><Relationship Id="rId26" Type="http://schemas.openxmlformats.org/officeDocument/2006/relationships/ctrlProp" Target="../ctrlProps/ctrlProp484.xml"/><Relationship Id="rId231" Type="http://schemas.openxmlformats.org/officeDocument/2006/relationships/ctrlProp" Target="../ctrlProps/ctrlProp689.xml"/><Relationship Id="rId252" Type="http://schemas.openxmlformats.org/officeDocument/2006/relationships/ctrlProp" Target="../ctrlProps/ctrlProp710.xml"/><Relationship Id="rId273" Type="http://schemas.openxmlformats.org/officeDocument/2006/relationships/ctrlProp" Target="../ctrlProps/ctrlProp731.xml"/><Relationship Id="rId294" Type="http://schemas.openxmlformats.org/officeDocument/2006/relationships/ctrlProp" Target="../ctrlProps/ctrlProp752.xml"/><Relationship Id="rId308" Type="http://schemas.openxmlformats.org/officeDocument/2006/relationships/ctrlProp" Target="../ctrlProps/ctrlProp766.xml"/><Relationship Id="rId329" Type="http://schemas.openxmlformats.org/officeDocument/2006/relationships/ctrlProp" Target="../ctrlProps/ctrlProp787.xml"/><Relationship Id="rId47" Type="http://schemas.openxmlformats.org/officeDocument/2006/relationships/ctrlProp" Target="../ctrlProps/ctrlProp505.xml"/><Relationship Id="rId68" Type="http://schemas.openxmlformats.org/officeDocument/2006/relationships/ctrlProp" Target="../ctrlProps/ctrlProp526.xml"/><Relationship Id="rId89" Type="http://schemas.openxmlformats.org/officeDocument/2006/relationships/ctrlProp" Target="../ctrlProps/ctrlProp547.xml"/><Relationship Id="rId112" Type="http://schemas.openxmlformats.org/officeDocument/2006/relationships/ctrlProp" Target="../ctrlProps/ctrlProp570.xml"/><Relationship Id="rId133" Type="http://schemas.openxmlformats.org/officeDocument/2006/relationships/ctrlProp" Target="../ctrlProps/ctrlProp591.xml"/><Relationship Id="rId154" Type="http://schemas.openxmlformats.org/officeDocument/2006/relationships/ctrlProp" Target="../ctrlProps/ctrlProp612.xml"/><Relationship Id="rId175" Type="http://schemas.openxmlformats.org/officeDocument/2006/relationships/ctrlProp" Target="../ctrlProps/ctrlProp633.xml"/><Relationship Id="rId340" Type="http://schemas.openxmlformats.org/officeDocument/2006/relationships/ctrlProp" Target="../ctrlProps/ctrlProp798.xml"/><Relationship Id="rId361" Type="http://schemas.openxmlformats.org/officeDocument/2006/relationships/ctrlProp" Target="../ctrlProps/ctrlProp819.xml"/><Relationship Id="rId196" Type="http://schemas.openxmlformats.org/officeDocument/2006/relationships/ctrlProp" Target="../ctrlProps/ctrlProp654.xml"/><Relationship Id="rId200" Type="http://schemas.openxmlformats.org/officeDocument/2006/relationships/ctrlProp" Target="../ctrlProps/ctrlProp658.xml"/><Relationship Id="rId16" Type="http://schemas.openxmlformats.org/officeDocument/2006/relationships/ctrlProp" Target="../ctrlProps/ctrlProp474.xml"/><Relationship Id="rId221" Type="http://schemas.openxmlformats.org/officeDocument/2006/relationships/ctrlProp" Target="../ctrlProps/ctrlProp679.xml"/><Relationship Id="rId242" Type="http://schemas.openxmlformats.org/officeDocument/2006/relationships/ctrlProp" Target="../ctrlProps/ctrlProp700.xml"/><Relationship Id="rId263" Type="http://schemas.openxmlformats.org/officeDocument/2006/relationships/ctrlProp" Target="../ctrlProps/ctrlProp721.xml"/><Relationship Id="rId284" Type="http://schemas.openxmlformats.org/officeDocument/2006/relationships/ctrlProp" Target="../ctrlProps/ctrlProp742.xml"/><Relationship Id="rId319" Type="http://schemas.openxmlformats.org/officeDocument/2006/relationships/ctrlProp" Target="../ctrlProps/ctrlProp777.xml"/><Relationship Id="rId37" Type="http://schemas.openxmlformats.org/officeDocument/2006/relationships/ctrlProp" Target="../ctrlProps/ctrlProp495.xml"/><Relationship Id="rId58" Type="http://schemas.openxmlformats.org/officeDocument/2006/relationships/ctrlProp" Target="../ctrlProps/ctrlProp516.xml"/><Relationship Id="rId79" Type="http://schemas.openxmlformats.org/officeDocument/2006/relationships/ctrlProp" Target="../ctrlProps/ctrlProp537.xml"/><Relationship Id="rId102" Type="http://schemas.openxmlformats.org/officeDocument/2006/relationships/ctrlProp" Target="../ctrlProps/ctrlProp560.xml"/><Relationship Id="rId123" Type="http://schemas.openxmlformats.org/officeDocument/2006/relationships/ctrlProp" Target="../ctrlProps/ctrlProp581.xml"/><Relationship Id="rId144" Type="http://schemas.openxmlformats.org/officeDocument/2006/relationships/ctrlProp" Target="../ctrlProps/ctrlProp602.xml"/><Relationship Id="rId330" Type="http://schemas.openxmlformats.org/officeDocument/2006/relationships/ctrlProp" Target="../ctrlProps/ctrlProp788.xml"/><Relationship Id="rId90" Type="http://schemas.openxmlformats.org/officeDocument/2006/relationships/ctrlProp" Target="../ctrlProps/ctrlProp548.xml"/><Relationship Id="rId165" Type="http://schemas.openxmlformats.org/officeDocument/2006/relationships/ctrlProp" Target="../ctrlProps/ctrlProp623.xml"/><Relationship Id="rId186" Type="http://schemas.openxmlformats.org/officeDocument/2006/relationships/ctrlProp" Target="../ctrlProps/ctrlProp644.xml"/><Relationship Id="rId351" Type="http://schemas.openxmlformats.org/officeDocument/2006/relationships/ctrlProp" Target="../ctrlProps/ctrlProp809.xml"/><Relationship Id="rId211" Type="http://schemas.openxmlformats.org/officeDocument/2006/relationships/ctrlProp" Target="../ctrlProps/ctrlProp669.xml"/><Relationship Id="rId232" Type="http://schemas.openxmlformats.org/officeDocument/2006/relationships/ctrlProp" Target="../ctrlProps/ctrlProp690.xml"/><Relationship Id="rId253" Type="http://schemas.openxmlformats.org/officeDocument/2006/relationships/ctrlProp" Target="../ctrlProps/ctrlProp711.xml"/><Relationship Id="rId274" Type="http://schemas.openxmlformats.org/officeDocument/2006/relationships/ctrlProp" Target="../ctrlProps/ctrlProp732.xml"/><Relationship Id="rId295" Type="http://schemas.openxmlformats.org/officeDocument/2006/relationships/ctrlProp" Target="../ctrlProps/ctrlProp753.xml"/><Relationship Id="rId309" Type="http://schemas.openxmlformats.org/officeDocument/2006/relationships/ctrlProp" Target="../ctrlProps/ctrlProp767.xml"/><Relationship Id="rId27" Type="http://schemas.openxmlformats.org/officeDocument/2006/relationships/ctrlProp" Target="../ctrlProps/ctrlProp485.xml"/><Relationship Id="rId48" Type="http://schemas.openxmlformats.org/officeDocument/2006/relationships/ctrlProp" Target="../ctrlProps/ctrlProp506.xml"/><Relationship Id="rId69" Type="http://schemas.openxmlformats.org/officeDocument/2006/relationships/ctrlProp" Target="../ctrlProps/ctrlProp527.xml"/><Relationship Id="rId113" Type="http://schemas.openxmlformats.org/officeDocument/2006/relationships/ctrlProp" Target="../ctrlProps/ctrlProp571.xml"/><Relationship Id="rId134" Type="http://schemas.openxmlformats.org/officeDocument/2006/relationships/ctrlProp" Target="../ctrlProps/ctrlProp592.xml"/><Relationship Id="rId320" Type="http://schemas.openxmlformats.org/officeDocument/2006/relationships/ctrlProp" Target="../ctrlProps/ctrlProp778.xml"/><Relationship Id="rId80" Type="http://schemas.openxmlformats.org/officeDocument/2006/relationships/ctrlProp" Target="../ctrlProps/ctrlProp538.xml"/><Relationship Id="rId155" Type="http://schemas.openxmlformats.org/officeDocument/2006/relationships/ctrlProp" Target="../ctrlProps/ctrlProp613.xml"/><Relationship Id="rId176" Type="http://schemas.openxmlformats.org/officeDocument/2006/relationships/ctrlProp" Target="../ctrlProps/ctrlProp634.xml"/><Relationship Id="rId197" Type="http://schemas.openxmlformats.org/officeDocument/2006/relationships/ctrlProp" Target="../ctrlProps/ctrlProp655.xml"/><Relationship Id="rId341" Type="http://schemas.openxmlformats.org/officeDocument/2006/relationships/ctrlProp" Target="../ctrlProps/ctrlProp799.xml"/><Relationship Id="rId362" Type="http://schemas.openxmlformats.org/officeDocument/2006/relationships/ctrlProp" Target="../ctrlProps/ctrlProp820.xml"/><Relationship Id="rId201" Type="http://schemas.openxmlformats.org/officeDocument/2006/relationships/ctrlProp" Target="../ctrlProps/ctrlProp659.xml"/><Relationship Id="rId222" Type="http://schemas.openxmlformats.org/officeDocument/2006/relationships/ctrlProp" Target="../ctrlProps/ctrlProp680.xml"/><Relationship Id="rId243" Type="http://schemas.openxmlformats.org/officeDocument/2006/relationships/ctrlProp" Target="../ctrlProps/ctrlProp701.xml"/><Relationship Id="rId264" Type="http://schemas.openxmlformats.org/officeDocument/2006/relationships/ctrlProp" Target="../ctrlProps/ctrlProp722.xml"/><Relationship Id="rId285" Type="http://schemas.openxmlformats.org/officeDocument/2006/relationships/ctrlProp" Target="../ctrlProps/ctrlProp743.xml"/><Relationship Id="rId17" Type="http://schemas.openxmlformats.org/officeDocument/2006/relationships/ctrlProp" Target="../ctrlProps/ctrlProp475.xml"/><Relationship Id="rId38" Type="http://schemas.openxmlformats.org/officeDocument/2006/relationships/ctrlProp" Target="../ctrlProps/ctrlProp496.xml"/><Relationship Id="rId59" Type="http://schemas.openxmlformats.org/officeDocument/2006/relationships/ctrlProp" Target="../ctrlProps/ctrlProp517.xml"/><Relationship Id="rId103" Type="http://schemas.openxmlformats.org/officeDocument/2006/relationships/ctrlProp" Target="../ctrlProps/ctrlProp561.xml"/><Relationship Id="rId124" Type="http://schemas.openxmlformats.org/officeDocument/2006/relationships/ctrlProp" Target="../ctrlProps/ctrlProp582.xml"/><Relationship Id="rId310" Type="http://schemas.openxmlformats.org/officeDocument/2006/relationships/ctrlProp" Target="../ctrlProps/ctrlProp768.xml"/><Relationship Id="rId70" Type="http://schemas.openxmlformats.org/officeDocument/2006/relationships/ctrlProp" Target="../ctrlProps/ctrlProp528.xml"/><Relationship Id="rId91" Type="http://schemas.openxmlformats.org/officeDocument/2006/relationships/ctrlProp" Target="../ctrlProps/ctrlProp549.xml"/><Relationship Id="rId145" Type="http://schemas.openxmlformats.org/officeDocument/2006/relationships/ctrlProp" Target="../ctrlProps/ctrlProp603.xml"/><Relationship Id="rId166" Type="http://schemas.openxmlformats.org/officeDocument/2006/relationships/ctrlProp" Target="../ctrlProps/ctrlProp624.xml"/><Relationship Id="rId187" Type="http://schemas.openxmlformats.org/officeDocument/2006/relationships/ctrlProp" Target="../ctrlProps/ctrlProp645.xml"/><Relationship Id="rId331" Type="http://schemas.openxmlformats.org/officeDocument/2006/relationships/ctrlProp" Target="../ctrlProps/ctrlProp789.xml"/><Relationship Id="rId352" Type="http://schemas.openxmlformats.org/officeDocument/2006/relationships/ctrlProp" Target="../ctrlProps/ctrlProp810.xml"/><Relationship Id="rId1" Type="http://schemas.openxmlformats.org/officeDocument/2006/relationships/drawing" Target="../drawings/drawing6.xml"/><Relationship Id="rId212" Type="http://schemas.openxmlformats.org/officeDocument/2006/relationships/ctrlProp" Target="../ctrlProps/ctrlProp670.xml"/><Relationship Id="rId233" Type="http://schemas.openxmlformats.org/officeDocument/2006/relationships/ctrlProp" Target="../ctrlProps/ctrlProp691.xml"/><Relationship Id="rId254" Type="http://schemas.openxmlformats.org/officeDocument/2006/relationships/ctrlProp" Target="../ctrlProps/ctrlProp712.xml"/><Relationship Id="rId28" Type="http://schemas.openxmlformats.org/officeDocument/2006/relationships/ctrlProp" Target="../ctrlProps/ctrlProp486.xml"/><Relationship Id="rId49" Type="http://schemas.openxmlformats.org/officeDocument/2006/relationships/ctrlProp" Target="../ctrlProps/ctrlProp507.xml"/><Relationship Id="rId114" Type="http://schemas.openxmlformats.org/officeDocument/2006/relationships/ctrlProp" Target="../ctrlProps/ctrlProp572.xml"/><Relationship Id="rId275" Type="http://schemas.openxmlformats.org/officeDocument/2006/relationships/ctrlProp" Target="../ctrlProps/ctrlProp733.xml"/><Relationship Id="rId296" Type="http://schemas.openxmlformats.org/officeDocument/2006/relationships/ctrlProp" Target="../ctrlProps/ctrlProp754.xml"/><Relationship Id="rId300" Type="http://schemas.openxmlformats.org/officeDocument/2006/relationships/ctrlProp" Target="../ctrlProps/ctrlProp758.xml"/><Relationship Id="rId60" Type="http://schemas.openxmlformats.org/officeDocument/2006/relationships/ctrlProp" Target="../ctrlProps/ctrlProp518.xml"/><Relationship Id="rId81" Type="http://schemas.openxmlformats.org/officeDocument/2006/relationships/ctrlProp" Target="../ctrlProps/ctrlProp539.xml"/><Relationship Id="rId135" Type="http://schemas.openxmlformats.org/officeDocument/2006/relationships/ctrlProp" Target="../ctrlProps/ctrlProp593.xml"/><Relationship Id="rId156" Type="http://schemas.openxmlformats.org/officeDocument/2006/relationships/ctrlProp" Target="../ctrlProps/ctrlProp614.xml"/><Relationship Id="rId177" Type="http://schemas.openxmlformats.org/officeDocument/2006/relationships/ctrlProp" Target="../ctrlProps/ctrlProp635.xml"/><Relationship Id="rId198" Type="http://schemas.openxmlformats.org/officeDocument/2006/relationships/ctrlProp" Target="../ctrlProps/ctrlProp656.xml"/><Relationship Id="rId321" Type="http://schemas.openxmlformats.org/officeDocument/2006/relationships/ctrlProp" Target="../ctrlProps/ctrlProp779.xml"/><Relationship Id="rId342" Type="http://schemas.openxmlformats.org/officeDocument/2006/relationships/ctrlProp" Target="../ctrlProps/ctrlProp800.xml"/><Relationship Id="rId363" Type="http://schemas.openxmlformats.org/officeDocument/2006/relationships/ctrlProp" Target="../ctrlProps/ctrlProp821.xml"/><Relationship Id="rId202" Type="http://schemas.openxmlformats.org/officeDocument/2006/relationships/ctrlProp" Target="../ctrlProps/ctrlProp660.xml"/><Relationship Id="rId223" Type="http://schemas.openxmlformats.org/officeDocument/2006/relationships/ctrlProp" Target="../ctrlProps/ctrlProp681.xml"/><Relationship Id="rId244" Type="http://schemas.openxmlformats.org/officeDocument/2006/relationships/ctrlProp" Target="../ctrlProps/ctrlProp702.xml"/><Relationship Id="rId18" Type="http://schemas.openxmlformats.org/officeDocument/2006/relationships/ctrlProp" Target="../ctrlProps/ctrlProp476.xml"/><Relationship Id="rId39" Type="http://schemas.openxmlformats.org/officeDocument/2006/relationships/ctrlProp" Target="../ctrlProps/ctrlProp497.xml"/><Relationship Id="rId265" Type="http://schemas.openxmlformats.org/officeDocument/2006/relationships/ctrlProp" Target="../ctrlProps/ctrlProp723.xml"/><Relationship Id="rId286" Type="http://schemas.openxmlformats.org/officeDocument/2006/relationships/ctrlProp" Target="../ctrlProps/ctrlProp744.xml"/><Relationship Id="rId50" Type="http://schemas.openxmlformats.org/officeDocument/2006/relationships/ctrlProp" Target="../ctrlProps/ctrlProp508.xml"/><Relationship Id="rId104" Type="http://schemas.openxmlformats.org/officeDocument/2006/relationships/ctrlProp" Target="../ctrlProps/ctrlProp562.xml"/><Relationship Id="rId125" Type="http://schemas.openxmlformats.org/officeDocument/2006/relationships/ctrlProp" Target="../ctrlProps/ctrlProp583.xml"/><Relationship Id="rId146" Type="http://schemas.openxmlformats.org/officeDocument/2006/relationships/ctrlProp" Target="../ctrlProps/ctrlProp604.xml"/><Relationship Id="rId167" Type="http://schemas.openxmlformats.org/officeDocument/2006/relationships/ctrlProp" Target="../ctrlProps/ctrlProp625.xml"/><Relationship Id="rId188" Type="http://schemas.openxmlformats.org/officeDocument/2006/relationships/ctrlProp" Target="../ctrlProps/ctrlProp646.xml"/><Relationship Id="rId311" Type="http://schemas.openxmlformats.org/officeDocument/2006/relationships/ctrlProp" Target="../ctrlProps/ctrlProp769.xml"/><Relationship Id="rId332" Type="http://schemas.openxmlformats.org/officeDocument/2006/relationships/ctrlProp" Target="../ctrlProps/ctrlProp790.xml"/><Relationship Id="rId353" Type="http://schemas.openxmlformats.org/officeDocument/2006/relationships/ctrlProp" Target="../ctrlProps/ctrlProp811.xml"/><Relationship Id="rId71" Type="http://schemas.openxmlformats.org/officeDocument/2006/relationships/ctrlProp" Target="../ctrlProps/ctrlProp529.xml"/><Relationship Id="rId92" Type="http://schemas.openxmlformats.org/officeDocument/2006/relationships/ctrlProp" Target="../ctrlProps/ctrlProp550.xml"/><Relationship Id="rId213" Type="http://schemas.openxmlformats.org/officeDocument/2006/relationships/ctrlProp" Target="../ctrlProps/ctrlProp671.xml"/><Relationship Id="rId234" Type="http://schemas.openxmlformats.org/officeDocument/2006/relationships/ctrlProp" Target="../ctrlProps/ctrlProp692.xml"/><Relationship Id="rId2" Type="http://schemas.openxmlformats.org/officeDocument/2006/relationships/vmlDrawing" Target="../drawings/vmlDrawing5.vml"/><Relationship Id="rId29" Type="http://schemas.openxmlformats.org/officeDocument/2006/relationships/ctrlProp" Target="../ctrlProps/ctrlProp487.xml"/><Relationship Id="rId255" Type="http://schemas.openxmlformats.org/officeDocument/2006/relationships/ctrlProp" Target="../ctrlProps/ctrlProp713.xml"/><Relationship Id="rId276" Type="http://schemas.openxmlformats.org/officeDocument/2006/relationships/ctrlProp" Target="../ctrlProps/ctrlProp734.xml"/><Relationship Id="rId297" Type="http://schemas.openxmlformats.org/officeDocument/2006/relationships/ctrlProp" Target="../ctrlProps/ctrlProp755.xml"/><Relationship Id="rId40" Type="http://schemas.openxmlformats.org/officeDocument/2006/relationships/ctrlProp" Target="../ctrlProps/ctrlProp498.xml"/><Relationship Id="rId115" Type="http://schemas.openxmlformats.org/officeDocument/2006/relationships/ctrlProp" Target="../ctrlProps/ctrlProp573.xml"/><Relationship Id="rId136" Type="http://schemas.openxmlformats.org/officeDocument/2006/relationships/ctrlProp" Target="../ctrlProps/ctrlProp594.xml"/><Relationship Id="rId157" Type="http://schemas.openxmlformats.org/officeDocument/2006/relationships/ctrlProp" Target="../ctrlProps/ctrlProp615.xml"/><Relationship Id="rId178" Type="http://schemas.openxmlformats.org/officeDocument/2006/relationships/ctrlProp" Target="../ctrlProps/ctrlProp636.xml"/><Relationship Id="rId301" Type="http://schemas.openxmlformats.org/officeDocument/2006/relationships/ctrlProp" Target="../ctrlProps/ctrlProp759.xml"/><Relationship Id="rId322" Type="http://schemas.openxmlformats.org/officeDocument/2006/relationships/ctrlProp" Target="../ctrlProps/ctrlProp780.xml"/><Relationship Id="rId343" Type="http://schemas.openxmlformats.org/officeDocument/2006/relationships/ctrlProp" Target="../ctrlProps/ctrlProp801.xml"/><Relationship Id="rId364" Type="http://schemas.openxmlformats.org/officeDocument/2006/relationships/ctrlProp" Target="../ctrlProps/ctrlProp822.xml"/><Relationship Id="rId61" Type="http://schemas.openxmlformats.org/officeDocument/2006/relationships/ctrlProp" Target="../ctrlProps/ctrlProp519.xml"/><Relationship Id="rId82" Type="http://schemas.openxmlformats.org/officeDocument/2006/relationships/ctrlProp" Target="../ctrlProps/ctrlProp540.xml"/><Relationship Id="rId199" Type="http://schemas.openxmlformats.org/officeDocument/2006/relationships/ctrlProp" Target="../ctrlProps/ctrlProp657.xml"/><Relationship Id="rId203" Type="http://schemas.openxmlformats.org/officeDocument/2006/relationships/ctrlProp" Target="../ctrlProps/ctrlProp661.xml"/><Relationship Id="rId19" Type="http://schemas.openxmlformats.org/officeDocument/2006/relationships/ctrlProp" Target="../ctrlProps/ctrlProp477.xml"/><Relationship Id="rId224" Type="http://schemas.openxmlformats.org/officeDocument/2006/relationships/ctrlProp" Target="../ctrlProps/ctrlProp682.xml"/><Relationship Id="rId245" Type="http://schemas.openxmlformats.org/officeDocument/2006/relationships/ctrlProp" Target="../ctrlProps/ctrlProp703.xml"/><Relationship Id="rId266" Type="http://schemas.openxmlformats.org/officeDocument/2006/relationships/ctrlProp" Target="../ctrlProps/ctrlProp724.xml"/><Relationship Id="rId287" Type="http://schemas.openxmlformats.org/officeDocument/2006/relationships/ctrlProp" Target="../ctrlProps/ctrlProp745.xml"/><Relationship Id="rId30" Type="http://schemas.openxmlformats.org/officeDocument/2006/relationships/ctrlProp" Target="../ctrlProps/ctrlProp488.xml"/><Relationship Id="rId105" Type="http://schemas.openxmlformats.org/officeDocument/2006/relationships/ctrlProp" Target="../ctrlProps/ctrlProp563.xml"/><Relationship Id="rId126" Type="http://schemas.openxmlformats.org/officeDocument/2006/relationships/ctrlProp" Target="../ctrlProps/ctrlProp584.xml"/><Relationship Id="rId147" Type="http://schemas.openxmlformats.org/officeDocument/2006/relationships/ctrlProp" Target="../ctrlProps/ctrlProp605.xml"/><Relationship Id="rId168" Type="http://schemas.openxmlformats.org/officeDocument/2006/relationships/ctrlProp" Target="../ctrlProps/ctrlProp626.xml"/><Relationship Id="rId312" Type="http://schemas.openxmlformats.org/officeDocument/2006/relationships/ctrlProp" Target="../ctrlProps/ctrlProp770.xml"/><Relationship Id="rId333" Type="http://schemas.openxmlformats.org/officeDocument/2006/relationships/ctrlProp" Target="../ctrlProps/ctrlProp791.xml"/><Relationship Id="rId354" Type="http://schemas.openxmlformats.org/officeDocument/2006/relationships/ctrlProp" Target="../ctrlProps/ctrlProp812.xml"/><Relationship Id="rId51" Type="http://schemas.openxmlformats.org/officeDocument/2006/relationships/ctrlProp" Target="../ctrlProps/ctrlProp509.xml"/><Relationship Id="rId72" Type="http://schemas.openxmlformats.org/officeDocument/2006/relationships/ctrlProp" Target="../ctrlProps/ctrlProp530.xml"/><Relationship Id="rId93" Type="http://schemas.openxmlformats.org/officeDocument/2006/relationships/ctrlProp" Target="../ctrlProps/ctrlProp551.xml"/><Relationship Id="rId189" Type="http://schemas.openxmlformats.org/officeDocument/2006/relationships/ctrlProp" Target="../ctrlProps/ctrlProp647.xml"/><Relationship Id="rId3" Type="http://schemas.openxmlformats.org/officeDocument/2006/relationships/ctrlProp" Target="../ctrlProps/ctrlProp461.xml"/><Relationship Id="rId214" Type="http://schemas.openxmlformats.org/officeDocument/2006/relationships/ctrlProp" Target="../ctrlProps/ctrlProp672.xml"/><Relationship Id="rId235" Type="http://schemas.openxmlformats.org/officeDocument/2006/relationships/ctrlProp" Target="../ctrlProps/ctrlProp693.xml"/><Relationship Id="rId256" Type="http://schemas.openxmlformats.org/officeDocument/2006/relationships/ctrlProp" Target="../ctrlProps/ctrlProp714.xml"/><Relationship Id="rId277" Type="http://schemas.openxmlformats.org/officeDocument/2006/relationships/ctrlProp" Target="../ctrlProps/ctrlProp735.xml"/><Relationship Id="rId298" Type="http://schemas.openxmlformats.org/officeDocument/2006/relationships/ctrlProp" Target="../ctrlProps/ctrlProp756.xml"/><Relationship Id="rId116" Type="http://schemas.openxmlformats.org/officeDocument/2006/relationships/ctrlProp" Target="../ctrlProps/ctrlProp574.xml"/><Relationship Id="rId137" Type="http://schemas.openxmlformats.org/officeDocument/2006/relationships/ctrlProp" Target="../ctrlProps/ctrlProp595.xml"/><Relationship Id="rId158" Type="http://schemas.openxmlformats.org/officeDocument/2006/relationships/ctrlProp" Target="../ctrlProps/ctrlProp616.xml"/><Relationship Id="rId302" Type="http://schemas.openxmlformats.org/officeDocument/2006/relationships/ctrlProp" Target="../ctrlProps/ctrlProp760.xml"/><Relationship Id="rId323" Type="http://schemas.openxmlformats.org/officeDocument/2006/relationships/ctrlProp" Target="../ctrlProps/ctrlProp781.xml"/><Relationship Id="rId344" Type="http://schemas.openxmlformats.org/officeDocument/2006/relationships/ctrlProp" Target="../ctrlProps/ctrlProp802.xml"/><Relationship Id="rId20" Type="http://schemas.openxmlformats.org/officeDocument/2006/relationships/ctrlProp" Target="../ctrlProps/ctrlProp478.xml"/><Relationship Id="rId41" Type="http://schemas.openxmlformats.org/officeDocument/2006/relationships/ctrlProp" Target="../ctrlProps/ctrlProp499.xml"/><Relationship Id="rId62" Type="http://schemas.openxmlformats.org/officeDocument/2006/relationships/ctrlProp" Target="../ctrlProps/ctrlProp520.xml"/><Relationship Id="rId83" Type="http://schemas.openxmlformats.org/officeDocument/2006/relationships/ctrlProp" Target="../ctrlProps/ctrlProp541.xml"/><Relationship Id="rId179" Type="http://schemas.openxmlformats.org/officeDocument/2006/relationships/ctrlProp" Target="../ctrlProps/ctrlProp637.xml"/><Relationship Id="rId365" Type="http://schemas.openxmlformats.org/officeDocument/2006/relationships/ctrlProp" Target="../ctrlProps/ctrlProp823.xml"/><Relationship Id="rId190" Type="http://schemas.openxmlformats.org/officeDocument/2006/relationships/ctrlProp" Target="../ctrlProps/ctrlProp648.xml"/><Relationship Id="rId204" Type="http://schemas.openxmlformats.org/officeDocument/2006/relationships/ctrlProp" Target="../ctrlProps/ctrlProp662.xml"/><Relationship Id="rId225" Type="http://schemas.openxmlformats.org/officeDocument/2006/relationships/ctrlProp" Target="../ctrlProps/ctrlProp683.xml"/><Relationship Id="rId246" Type="http://schemas.openxmlformats.org/officeDocument/2006/relationships/ctrlProp" Target="../ctrlProps/ctrlProp704.xml"/><Relationship Id="rId267" Type="http://schemas.openxmlformats.org/officeDocument/2006/relationships/ctrlProp" Target="../ctrlProps/ctrlProp725.xml"/><Relationship Id="rId288" Type="http://schemas.openxmlformats.org/officeDocument/2006/relationships/ctrlProp" Target="../ctrlProps/ctrlProp746.xml"/><Relationship Id="rId106" Type="http://schemas.openxmlformats.org/officeDocument/2006/relationships/ctrlProp" Target="../ctrlProps/ctrlProp564.xml"/><Relationship Id="rId127" Type="http://schemas.openxmlformats.org/officeDocument/2006/relationships/ctrlProp" Target="../ctrlProps/ctrlProp585.xml"/><Relationship Id="rId313" Type="http://schemas.openxmlformats.org/officeDocument/2006/relationships/ctrlProp" Target="../ctrlProps/ctrlProp77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1.xml"/><Relationship Id="rId117" Type="http://schemas.openxmlformats.org/officeDocument/2006/relationships/ctrlProp" Target="../ctrlProps/ctrlProp232.xml"/><Relationship Id="rId21" Type="http://schemas.openxmlformats.org/officeDocument/2006/relationships/ctrlProp" Target="../ctrlProps/ctrlProp136.xml"/><Relationship Id="rId42" Type="http://schemas.openxmlformats.org/officeDocument/2006/relationships/ctrlProp" Target="../ctrlProps/ctrlProp157.xml"/><Relationship Id="rId47" Type="http://schemas.openxmlformats.org/officeDocument/2006/relationships/ctrlProp" Target="../ctrlProps/ctrlProp162.xml"/><Relationship Id="rId63" Type="http://schemas.openxmlformats.org/officeDocument/2006/relationships/ctrlProp" Target="../ctrlProps/ctrlProp178.xml"/><Relationship Id="rId68" Type="http://schemas.openxmlformats.org/officeDocument/2006/relationships/ctrlProp" Target="../ctrlProps/ctrlProp183.xml"/><Relationship Id="rId84" Type="http://schemas.openxmlformats.org/officeDocument/2006/relationships/ctrlProp" Target="../ctrlProps/ctrlProp199.xml"/><Relationship Id="rId89" Type="http://schemas.openxmlformats.org/officeDocument/2006/relationships/ctrlProp" Target="../ctrlProps/ctrlProp204.xml"/><Relationship Id="rId112" Type="http://schemas.openxmlformats.org/officeDocument/2006/relationships/ctrlProp" Target="../ctrlProps/ctrlProp227.xml"/><Relationship Id="rId16" Type="http://schemas.openxmlformats.org/officeDocument/2006/relationships/ctrlProp" Target="../ctrlProps/ctrlProp131.xml"/><Relationship Id="rId107" Type="http://schemas.openxmlformats.org/officeDocument/2006/relationships/ctrlProp" Target="../ctrlProps/ctrlProp222.xml"/><Relationship Id="rId11" Type="http://schemas.openxmlformats.org/officeDocument/2006/relationships/ctrlProp" Target="../ctrlProps/ctrlProp126.xml"/><Relationship Id="rId24" Type="http://schemas.openxmlformats.org/officeDocument/2006/relationships/ctrlProp" Target="../ctrlProps/ctrlProp139.xml"/><Relationship Id="rId32" Type="http://schemas.openxmlformats.org/officeDocument/2006/relationships/ctrlProp" Target="../ctrlProps/ctrlProp147.xml"/><Relationship Id="rId37" Type="http://schemas.openxmlformats.org/officeDocument/2006/relationships/ctrlProp" Target="../ctrlProps/ctrlProp152.xml"/><Relationship Id="rId40" Type="http://schemas.openxmlformats.org/officeDocument/2006/relationships/ctrlProp" Target="../ctrlProps/ctrlProp155.xml"/><Relationship Id="rId45" Type="http://schemas.openxmlformats.org/officeDocument/2006/relationships/ctrlProp" Target="../ctrlProps/ctrlProp160.xml"/><Relationship Id="rId53" Type="http://schemas.openxmlformats.org/officeDocument/2006/relationships/ctrlProp" Target="../ctrlProps/ctrlProp168.xml"/><Relationship Id="rId58" Type="http://schemas.openxmlformats.org/officeDocument/2006/relationships/ctrlProp" Target="../ctrlProps/ctrlProp173.xml"/><Relationship Id="rId66" Type="http://schemas.openxmlformats.org/officeDocument/2006/relationships/ctrlProp" Target="../ctrlProps/ctrlProp181.xml"/><Relationship Id="rId74" Type="http://schemas.openxmlformats.org/officeDocument/2006/relationships/ctrlProp" Target="../ctrlProps/ctrlProp189.xml"/><Relationship Id="rId79" Type="http://schemas.openxmlformats.org/officeDocument/2006/relationships/ctrlProp" Target="../ctrlProps/ctrlProp194.xml"/><Relationship Id="rId87" Type="http://schemas.openxmlformats.org/officeDocument/2006/relationships/ctrlProp" Target="../ctrlProps/ctrlProp202.xml"/><Relationship Id="rId102" Type="http://schemas.openxmlformats.org/officeDocument/2006/relationships/ctrlProp" Target="../ctrlProps/ctrlProp217.xml"/><Relationship Id="rId110" Type="http://schemas.openxmlformats.org/officeDocument/2006/relationships/ctrlProp" Target="../ctrlProps/ctrlProp225.xml"/><Relationship Id="rId115" Type="http://schemas.openxmlformats.org/officeDocument/2006/relationships/ctrlProp" Target="../ctrlProps/ctrlProp230.xml"/><Relationship Id="rId5" Type="http://schemas.openxmlformats.org/officeDocument/2006/relationships/ctrlProp" Target="../ctrlProps/ctrlProp120.xml"/><Relationship Id="rId61" Type="http://schemas.openxmlformats.org/officeDocument/2006/relationships/ctrlProp" Target="../ctrlProps/ctrlProp176.xml"/><Relationship Id="rId82" Type="http://schemas.openxmlformats.org/officeDocument/2006/relationships/ctrlProp" Target="../ctrlProps/ctrlProp197.xml"/><Relationship Id="rId90" Type="http://schemas.openxmlformats.org/officeDocument/2006/relationships/ctrlProp" Target="../ctrlProps/ctrlProp205.xml"/><Relationship Id="rId95" Type="http://schemas.openxmlformats.org/officeDocument/2006/relationships/ctrlProp" Target="../ctrlProps/ctrlProp210.xml"/><Relationship Id="rId19" Type="http://schemas.openxmlformats.org/officeDocument/2006/relationships/ctrlProp" Target="../ctrlProps/ctrlProp13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 Id="rId30" Type="http://schemas.openxmlformats.org/officeDocument/2006/relationships/ctrlProp" Target="../ctrlProps/ctrlProp145.xml"/><Relationship Id="rId35" Type="http://schemas.openxmlformats.org/officeDocument/2006/relationships/ctrlProp" Target="../ctrlProps/ctrlProp150.xml"/><Relationship Id="rId43" Type="http://schemas.openxmlformats.org/officeDocument/2006/relationships/ctrlProp" Target="../ctrlProps/ctrlProp158.xml"/><Relationship Id="rId48" Type="http://schemas.openxmlformats.org/officeDocument/2006/relationships/ctrlProp" Target="../ctrlProps/ctrlProp163.xml"/><Relationship Id="rId56" Type="http://schemas.openxmlformats.org/officeDocument/2006/relationships/ctrlProp" Target="../ctrlProps/ctrlProp171.xml"/><Relationship Id="rId64" Type="http://schemas.openxmlformats.org/officeDocument/2006/relationships/ctrlProp" Target="../ctrlProps/ctrlProp179.xml"/><Relationship Id="rId69" Type="http://schemas.openxmlformats.org/officeDocument/2006/relationships/ctrlProp" Target="../ctrlProps/ctrlProp184.xml"/><Relationship Id="rId77" Type="http://schemas.openxmlformats.org/officeDocument/2006/relationships/ctrlProp" Target="../ctrlProps/ctrlProp192.xml"/><Relationship Id="rId100" Type="http://schemas.openxmlformats.org/officeDocument/2006/relationships/ctrlProp" Target="../ctrlProps/ctrlProp215.xml"/><Relationship Id="rId105" Type="http://schemas.openxmlformats.org/officeDocument/2006/relationships/ctrlProp" Target="../ctrlProps/ctrlProp220.xml"/><Relationship Id="rId113" Type="http://schemas.openxmlformats.org/officeDocument/2006/relationships/ctrlProp" Target="../ctrlProps/ctrlProp228.xml"/><Relationship Id="rId8" Type="http://schemas.openxmlformats.org/officeDocument/2006/relationships/ctrlProp" Target="../ctrlProps/ctrlProp123.xml"/><Relationship Id="rId51" Type="http://schemas.openxmlformats.org/officeDocument/2006/relationships/ctrlProp" Target="../ctrlProps/ctrlProp166.xml"/><Relationship Id="rId72" Type="http://schemas.openxmlformats.org/officeDocument/2006/relationships/ctrlProp" Target="../ctrlProps/ctrlProp187.xml"/><Relationship Id="rId80" Type="http://schemas.openxmlformats.org/officeDocument/2006/relationships/ctrlProp" Target="../ctrlProps/ctrlProp195.xml"/><Relationship Id="rId85" Type="http://schemas.openxmlformats.org/officeDocument/2006/relationships/ctrlProp" Target="../ctrlProps/ctrlProp200.xml"/><Relationship Id="rId93" Type="http://schemas.openxmlformats.org/officeDocument/2006/relationships/ctrlProp" Target="../ctrlProps/ctrlProp208.xml"/><Relationship Id="rId98" Type="http://schemas.openxmlformats.org/officeDocument/2006/relationships/ctrlProp" Target="../ctrlProps/ctrlProp213.xml"/><Relationship Id="rId3" Type="http://schemas.openxmlformats.org/officeDocument/2006/relationships/vmlDrawing" Target="../drawings/vmlDrawing2.v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33" Type="http://schemas.openxmlformats.org/officeDocument/2006/relationships/ctrlProp" Target="../ctrlProps/ctrlProp148.xml"/><Relationship Id="rId38" Type="http://schemas.openxmlformats.org/officeDocument/2006/relationships/ctrlProp" Target="../ctrlProps/ctrlProp153.xml"/><Relationship Id="rId46" Type="http://schemas.openxmlformats.org/officeDocument/2006/relationships/ctrlProp" Target="../ctrlProps/ctrlProp161.xml"/><Relationship Id="rId59" Type="http://schemas.openxmlformats.org/officeDocument/2006/relationships/ctrlProp" Target="../ctrlProps/ctrlProp174.xml"/><Relationship Id="rId67" Type="http://schemas.openxmlformats.org/officeDocument/2006/relationships/ctrlProp" Target="../ctrlProps/ctrlProp182.xml"/><Relationship Id="rId103" Type="http://schemas.openxmlformats.org/officeDocument/2006/relationships/ctrlProp" Target="../ctrlProps/ctrlProp218.xml"/><Relationship Id="rId108" Type="http://schemas.openxmlformats.org/officeDocument/2006/relationships/ctrlProp" Target="../ctrlProps/ctrlProp223.xml"/><Relationship Id="rId116" Type="http://schemas.openxmlformats.org/officeDocument/2006/relationships/ctrlProp" Target="../ctrlProps/ctrlProp231.xml"/><Relationship Id="rId20" Type="http://schemas.openxmlformats.org/officeDocument/2006/relationships/ctrlProp" Target="../ctrlProps/ctrlProp135.xml"/><Relationship Id="rId41" Type="http://schemas.openxmlformats.org/officeDocument/2006/relationships/ctrlProp" Target="../ctrlProps/ctrlProp156.xml"/><Relationship Id="rId54" Type="http://schemas.openxmlformats.org/officeDocument/2006/relationships/ctrlProp" Target="../ctrlProps/ctrlProp169.xml"/><Relationship Id="rId62" Type="http://schemas.openxmlformats.org/officeDocument/2006/relationships/ctrlProp" Target="../ctrlProps/ctrlProp177.xml"/><Relationship Id="rId70" Type="http://schemas.openxmlformats.org/officeDocument/2006/relationships/ctrlProp" Target="../ctrlProps/ctrlProp185.xml"/><Relationship Id="rId75" Type="http://schemas.openxmlformats.org/officeDocument/2006/relationships/ctrlProp" Target="../ctrlProps/ctrlProp190.xml"/><Relationship Id="rId83" Type="http://schemas.openxmlformats.org/officeDocument/2006/relationships/ctrlProp" Target="../ctrlProps/ctrlProp198.xml"/><Relationship Id="rId88" Type="http://schemas.openxmlformats.org/officeDocument/2006/relationships/ctrlProp" Target="../ctrlProps/ctrlProp203.xml"/><Relationship Id="rId91" Type="http://schemas.openxmlformats.org/officeDocument/2006/relationships/ctrlProp" Target="../ctrlProps/ctrlProp206.xml"/><Relationship Id="rId96" Type="http://schemas.openxmlformats.org/officeDocument/2006/relationships/ctrlProp" Target="../ctrlProps/ctrlProp211.xml"/><Relationship Id="rId111" Type="http://schemas.openxmlformats.org/officeDocument/2006/relationships/ctrlProp" Target="../ctrlProps/ctrlProp226.xml"/><Relationship Id="rId1" Type="http://schemas.openxmlformats.org/officeDocument/2006/relationships/printerSettings" Target="../printerSettings/printerSettings2.bin"/><Relationship Id="rId6" Type="http://schemas.openxmlformats.org/officeDocument/2006/relationships/ctrlProp" Target="../ctrlProps/ctrlProp121.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49" Type="http://schemas.openxmlformats.org/officeDocument/2006/relationships/ctrlProp" Target="../ctrlProps/ctrlProp164.xml"/><Relationship Id="rId57" Type="http://schemas.openxmlformats.org/officeDocument/2006/relationships/ctrlProp" Target="../ctrlProps/ctrlProp172.xml"/><Relationship Id="rId106" Type="http://schemas.openxmlformats.org/officeDocument/2006/relationships/ctrlProp" Target="../ctrlProps/ctrlProp221.xml"/><Relationship Id="rId114" Type="http://schemas.openxmlformats.org/officeDocument/2006/relationships/ctrlProp" Target="../ctrlProps/ctrlProp229.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73" Type="http://schemas.openxmlformats.org/officeDocument/2006/relationships/ctrlProp" Target="../ctrlProps/ctrlProp188.xml"/><Relationship Id="rId78" Type="http://schemas.openxmlformats.org/officeDocument/2006/relationships/ctrlProp" Target="../ctrlProps/ctrlProp193.xml"/><Relationship Id="rId81" Type="http://schemas.openxmlformats.org/officeDocument/2006/relationships/ctrlProp" Target="../ctrlProps/ctrlProp196.xml"/><Relationship Id="rId86" Type="http://schemas.openxmlformats.org/officeDocument/2006/relationships/ctrlProp" Target="../ctrlProps/ctrlProp201.xml"/><Relationship Id="rId94" Type="http://schemas.openxmlformats.org/officeDocument/2006/relationships/ctrlProp" Target="../ctrlProps/ctrlProp209.xml"/><Relationship Id="rId99" Type="http://schemas.openxmlformats.org/officeDocument/2006/relationships/ctrlProp" Target="../ctrlProps/ctrlProp214.xml"/><Relationship Id="rId101" Type="http://schemas.openxmlformats.org/officeDocument/2006/relationships/ctrlProp" Target="../ctrlProps/ctrlProp216.xml"/><Relationship Id="rId4" Type="http://schemas.openxmlformats.org/officeDocument/2006/relationships/ctrlProp" Target="../ctrlProps/ctrlProp119.xml"/><Relationship Id="rId9" Type="http://schemas.openxmlformats.org/officeDocument/2006/relationships/ctrlProp" Target="../ctrlProps/ctrlProp124.xml"/><Relationship Id="rId13" Type="http://schemas.openxmlformats.org/officeDocument/2006/relationships/ctrlProp" Target="../ctrlProps/ctrlProp128.xml"/><Relationship Id="rId18" Type="http://schemas.openxmlformats.org/officeDocument/2006/relationships/ctrlProp" Target="../ctrlProps/ctrlProp133.xml"/><Relationship Id="rId39" Type="http://schemas.openxmlformats.org/officeDocument/2006/relationships/ctrlProp" Target="../ctrlProps/ctrlProp154.xml"/><Relationship Id="rId109" Type="http://schemas.openxmlformats.org/officeDocument/2006/relationships/ctrlProp" Target="../ctrlProps/ctrlProp224.xml"/><Relationship Id="rId34" Type="http://schemas.openxmlformats.org/officeDocument/2006/relationships/ctrlProp" Target="../ctrlProps/ctrlProp149.xml"/><Relationship Id="rId50" Type="http://schemas.openxmlformats.org/officeDocument/2006/relationships/ctrlProp" Target="../ctrlProps/ctrlProp165.xml"/><Relationship Id="rId55" Type="http://schemas.openxmlformats.org/officeDocument/2006/relationships/ctrlProp" Target="../ctrlProps/ctrlProp170.xml"/><Relationship Id="rId76" Type="http://schemas.openxmlformats.org/officeDocument/2006/relationships/ctrlProp" Target="../ctrlProps/ctrlProp191.xml"/><Relationship Id="rId97" Type="http://schemas.openxmlformats.org/officeDocument/2006/relationships/ctrlProp" Target="../ctrlProps/ctrlProp212.xml"/><Relationship Id="rId104" Type="http://schemas.openxmlformats.org/officeDocument/2006/relationships/ctrlProp" Target="../ctrlProps/ctrlProp219.xml"/><Relationship Id="rId7" Type="http://schemas.openxmlformats.org/officeDocument/2006/relationships/ctrlProp" Target="../ctrlProps/ctrlProp122.xml"/><Relationship Id="rId71" Type="http://schemas.openxmlformats.org/officeDocument/2006/relationships/ctrlProp" Target="../ctrlProps/ctrlProp186.xml"/><Relationship Id="rId92" Type="http://schemas.openxmlformats.org/officeDocument/2006/relationships/ctrlProp" Target="../ctrlProps/ctrlProp207.xml"/><Relationship Id="rId2" Type="http://schemas.openxmlformats.org/officeDocument/2006/relationships/drawing" Target="../drawings/drawing3.xml"/><Relationship Id="rId29" Type="http://schemas.openxmlformats.org/officeDocument/2006/relationships/ctrlProp" Target="../ctrlProps/ctrlProp14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5.xml"/><Relationship Id="rId117" Type="http://schemas.openxmlformats.org/officeDocument/2006/relationships/ctrlProp" Target="../ctrlProps/ctrlProp346.xml"/><Relationship Id="rId21" Type="http://schemas.openxmlformats.org/officeDocument/2006/relationships/ctrlProp" Target="../ctrlProps/ctrlProp250.xml"/><Relationship Id="rId42" Type="http://schemas.openxmlformats.org/officeDocument/2006/relationships/ctrlProp" Target="../ctrlProps/ctrlProp271.xml"/><Relationship Id="rId47" Type="http://schemas.openxmlformats.org/officeDocument/2006/relationships/ctrlProp" Target="../ctrlProps/ctrlProp276.xml"/><Relationship Id="rId63" Type="http://schemas.openxmlformats.org/officeDocument/2006/relationships/ctrlProp" Target="../ctrlProps/ctrlProp292.xml"/><Relationship Id="rId68" Type="http://schemas.openxmlformats.org/officeDocument/2006/relationships/ctrlProp" Target="../ctrlProps/ctrlProp297.xml"/><Relationship Id="rId84" Type="http://schemas.openxmlformats.org/officeDocument/2006/relationships/ctrlProp" Target="../ctrlProps/ctrlProp313.xml"/><Relationship Id="rId89" Type="http://schemas.openxmlformats.org/officeDocument/2006/relationships/ctrlProp" Target="../ctrlProps/ctrlProp318.xml"/><Relationship Id="rId112" Type="http://schemas.openxmlformats.org/officeDocument/2006/relationships/ctrlProp" Target="../ctrlProps/ctrlProp341.xml"/><Relationship Id="rId16" Type="http://schemas.openxmlformats.org/officeDocument/2006/relationships/ctrlProp" Target="../ctrlProps/ctrlProp245.xml"/><Relationship Id="rId107" Type="http://schemas.openxmlformats.org/officeDocument/2006/relationships/ctrlProp" Target="../ctrlProps/ctrlProp336.xml"/><Relationship Id="rId11" Type="http://schemas.openxmlformats.org/officeDocument/2006/relationships/ctrlProp" Target="../ctrlProps/ctrlProp240.xml"/><Relationship Id="rId24" Type="http://schemas.openxmlformats.org/officeDocument/2006/relationships/ctrlProp" Target="../ctrlProps/ctrlProp253.xml"/><Relationship Id="rId32" Type="http://schemas.openxmlformats.org/officeDocument/2006/relationships/ctrlProp" Target="../ctrlProps/ctrlProp261.xml"/><Relationship Id="rId37" Type="http://schemas.openxmlformats.org/officeDocument/2006/relationships/ctrlProp" Target="../ctrlProps/ctrlProp266.xml"/><Relationship Id="rId40" Type="http://schemas.openxmlformats.org/officeDocument/2006/relationships/ctrlProp" Target="../ctrlProps/ctrlProp269.xml"/><Relationship Id="rId45" Type="http://schemas.openxmlformats.org/officeDocument/2006/relationships/ctrlProp" Target="../ctrlProps/ctrlProp274.xml"/><Relationship Id="rId53" Type="http://schemas.openxmlformats.org/officeDocument/2006/relationships/ctrlProp" Target="../ctrlProps/ctrlProp282.xml"/><Relationship Id="rId58" Type="http://schemas.openxmlformats.org/officeDocument/2006/relationships/ctrlProp" Target="../ctrlProps/ctrlProp287.xml"/><Relationship Id="rId66" Type="http://schemas.openxmlformats.org/officeDocument/2006/relationships/ctrlProp" Target="../ctrlProps/ctrlProp295.xml"/><Relationship Id="rId74" Type="http://schemas.openxmlformats.org/officeDocument/2006/relationships/ctrlProp" Target="../ctrlProps/ctrlProp303.xml"/><Relationship Id="rId79" Type="http://schemas.openxmlformats.org/officeDocument/2006/relationships/ctrlProp" Target="../ctrlProps/ctrlProp308.xml"/><Relationship Id="rId87" Type="http://schemas.openxmlformats.org/officeDocument/2006/relationships/ctrlProp" Target="../ctrlProps/ctrlProp316.xml"/><Relationship Id="rId102" Type="http://schemas.openxmlformats.org/officeDocument/2006/relationships/ctrlProp" Target="../ctrlProps/ctrlProp331.xml"/><Relationship Id="rId110" Type="http://schemas.openxmlformats.org/officeDocument/2006/relationships/ctrlProp" Target="../ctrlProps/ctrlProp339.xml"/><Relationship Id="rId115" Type="http://schemas.openxmlformats.org/officeDocument/2006/relationships/ctrlProp" Target="../ctrlProps/ctrlProp344.xml"/><Relationship Id="rId5" Type="http://schemas.openxmlformats.org/officeDocument/2006/relationships/ctrlProp" Target="../ctrlProps/ctrlProp234.xml"/><Relationship Id="rId61" Type="http://schemas.openxmlformats.org/officeDocument/2006/relationships/ctrlProp" Target="../ctrlProps/ctrlProp290.xml"/><Relationship Id="rId82" Type="http://schemas.openxmlformats.org/officeDocument/2006/relationships/ctrlProp" Target="../ctrlProps/ctrlProp311.xml"/><Relationship Id="rId90" Type="http://schemas.openxmlformats.org/officeDocument/2006/relationships/ctrlProp" Target="../ctrlProps/ctrlProp319.xml"/><Relationship Id="rId95" Type="http://schemas.openxmlformats.org/officeDocument/2006/relationships/ctrlProp" Target="../ctrlProps/ctrlProp324.xml"/><Relationship Id="rId19" Type="http://schemas.openxmlformats.org/officeDocument/2006/relationships/ctrlProp" Target="../ctrlProps/ctrlProp248.xml"/><Relationship Id="rId14" Type="http://schemas.openxmlformats.org/officeDocument/2006/relationships/ctrlProp" Target="../ctrlProps/ctrlProp243.xml"/><Relationship Id="rId22" Type="http://schemas.openxmlformats.org/officeDocument/2006/relationships/ctrlProp" Target="../ctrlProps/ctrlProp251.xml"/><Relationship Id="rId27" Type="http://schemas.openxmlformats.org/officeDocument/2006/relationships/ctrlProp" Target="../ctrlProps/ctrlProp256.xml"/><Relationship Id="rId30" Type="http://schemas.openxmlformats.org/officeDocument/2006/relationships/ctrlProp" Target="../ctrlProps/ctrlProp259.xml"/><Relationship Id="rId35" Type="http://schemas.openxmlformats.org/officeDocument/2006/relationships/ctrlProp" Target="../ctrlProps/ctrlProp264.xml"/><Relationship Id="rId43" Type="http://schemas.openxmlformats.org/officeDocument/2006/relationships/ctrlProp" Target="../ctrlProps/ctrlProp272.xml"/><Relationship Id="rId48" Type="http://schemas.openxmlformats.org/officeDocument/2006/relationships/ctrlProp" Target="../ctrlProps/ctrlProp277.xml"/><Relationship Id="rId56" Type="http://schemas.openxmlformats.org/officeDocument/2006/relationships/ctrlProp" Target="../ctrlProps/ctrlProp285.xml"/><Relationship Id="rId64" Type="http://schemas.openxmlformats.org/officeDocument/2006/relationships/ctrlProp" Target="../ctrlProps/ctrlProp293.xml"/><Relationship Id="rId69" Type="http://schemas.openxmlformats.org/officeDocument/2006/relationships/ctrlProp" Target="../ctrlProps/ctrlProp298.xml"/><Relationship Id="rId77" Type="http://schemas.openxmlformats.org/officeDocument/2006/relationships/ctrlProp" Target="../ctrlProps/ctrlProp306.xml"/><Relationship Id="rId100" Type="http://schemas.openxmlformats.org/officeDocument/2006/relationships/ctrlProp" Target="../ctrlProps/ctrlProp329.xml"/><Relationship Id="rId105" Type="http://schemas.openxmlformats.org/officeDocument/2006/relationships/ctrlProp" Target="../ctrlProps/ctrlProp334.xml"/><Relationship Id="rId113" Type="http://schemas.openxmlformats.org/officeDocument/2006/relationships/ctrlProp" Target="../ctrlProps/ctrlProp342.xml"/><Relationship Id="rId8" Type="http://schemas.openxmlformats.org/officeDocument/2006/relationships/ctrlProp" Target="../ctrlProps/ctrlProp237.xml"/><Relationship Id="rId51" Type="http://schemas.openxmlformats.org/officeDocument/2006/relationships/ctrlProp" Target="../ctrlProps/ctrlProp280.xml"/><Relationship Id="rId72" Type="http://schemas.openxmlformats.org/officeDocument/2006/relationships/ctrlProp" Target="../ctrlProps/ctrlProp301.xml"/><Relationship Id="rId80" Type="http://schemas.openxmlformats.org/officeDocument/2006/relationships/ctrlProp" Target="../ctrlProps/ctrlProp309.xml"/><Relationship Id="rId85" Type="http://schemas.openxmlformats.org/officeDocument/2006/relationships/ctrlProp" Target="../ctrlProps/ctrlProp314.xml"/><Relationship Id="rId93" Type="http://schemas.openxmlformats.org/officeDocument/2006/relationships/ctrlProp" Target="../ctrlProps/ctrlProp322.xml"/><Relationship Id="rId98" Type="http://schemas.openxmlformats.org/officeDocument/2006/relationships/ctrlProp" Target="../ctrlProps/ctrlProp327.xml"/><Relationship Id="rId3" Type="http://schemas.openxmlformats.org/officeDocument/2006/relationships/vmlDrawing" Target="../drawings/vmlDrawing3.vml"/><Relationship Id="rId12" Type="http://schemas.openxmlformats.org/officeDocument/2006/relationships/ctrlProp" Target="../ctrlProps/ctrlProp241.xml"/><Relationship Id="rId17" Type="http://schemas.openxmlformats.org/officeDocument/2006/relationships/ctrlProp" Target="../ctrlProps/ctrlProp246.xml"/><Relationship Id="rId25" Type="http://schemas.openxmlformats.org/officeDocument/2006/relationships/ctrlProp" Target="../ctrlProps/ctrlProp254.xml"/><Relationship Id="rId33" Type="http://schemas.openxmlformats.org/officeDocument/2006/relationships/ctrlProp" Target="../ctrlProps/ctrlProp262.xml"/><Relationship Id="rId38" Type="http://schemas.openxmlformats.org/officeDocument/2006/relationships/ctrlProp" Target="../ctrlProps/ctrlProp267.xml"/><Relationship Id="rId46" Type="http://schemas.openxmlformats.org/officeDocument/2006/relationships/ctrlProp" Target="../ctrlProps/ctrlProp275.xml"/><Relationship Id="rId59" Type="http://schemas.openxmlformats.org/officeDocument/2006/relationships/ctrlProp" Target="../ctrlProps/ctrlProp288.xml"/><Relationship Id="rId67" Type="http://schemas.openxmlformats.org/officeDocument/2006/relationships/ctrlProp" Target="../ctrlProps/ctrlProp296.xml"/><Relationship Id="rId103" Type="http://schemas.openxmlformats.org/officeDocument/2006/relationships/ctrlProp" Target="../ctrlProps/ctrlProp332.xml"/><Relationship Id="rId108" Type="http://schemas.openxmlformats.org/officeDocument/2006/relationships/ctrlProp" Target="../ctrlProps/ctrlProp337.xml"/><Relationship Id="rId116" Type="http://schemas.openxmlformats.org/officeDocument/2006/relationships/ctrlProp" Target="../ctrlProps/ctrlProp345.xml"/><Relationship Id="rId20" Type="http://schemas.openxmlformats.org/officeDocument/2006/relationships/ctrlProp" Target="../ctrlProps/ctrlProp249.xml"/><Relationship Id="rId41" Type="http://schemas.openxmlformats.org/officeDocument/2006/relationships/ctrlProp" Target="../ctrlProps/ctrlProp270.xml"/><Relationship Id="rId54" Type="http://schemas.openxmlformats.org/officeDocument/2006/relationships/ctrlProp" Target="../ctrlProps/ctrlProp283.xml"/><Relationship Id="rId62" Type="http://schemas.openxmlformats.org/officeDocument/2006/relationships/ctrlProp" Target="../ctrlProps/ctrlProp291.xml"/><Relationship Id="rId70" Type="http://schemas.openxmlformats.org/officeDocument/2006/relationships/ctrlProp" Target="../ctrlProps/ctrlProp299.xml"/><Relationship Id="rId75" Type="http://schemas.openxmlformats.org/officeDocument/2006/relationships/ctrlProp" Target="../ctrlProps/ctrlProp304.xml"/><Relationship Id="rId83" Type="http://schemas.openxmlformats.org/officeDocument/2006/relationships/ctrlProp" Target="../ctrlProps/ctrlProp312.xml"/><Relationship Id="rId88" Type="http://schemas.openxmlformats.org/officeDocument/2006/relationships/ctrlProp" Target="../ctrlProps/ctrlProp317.xml"/><Relationship Id="rId91" Type="http://schemas.openxmlformats.org/officeDocument/2006/relationships/ctrlProp" Target="../ctrlProps/ctrlProp320.xml"/><Relationship Id="rId96" Type="http://schemas.openxmlformats.org/officeDocument/2006/relationships/ctrlProp" Target="../ctrlProps/ctrlProp325.xml"/><Relationship Id="rId111" Type="http://schemas.openxmlformats.org/officeDocument/2006/relationships/ctrlProp" Target="../ctrlProps/ctrlProp340.xml"/><Relationship Id="rId1" Type="http://schemas.openxmlformats.org/officeDocument/2006/relationships/printerSettings" Target="../printerSettings/printerSettings3.bin"/><Relationship Id="rId6" Type="http://schemas.openxmlformats.org/officeDocument/2006/relationships/ctrlProp" Target="../ctrlProps/ctrlProp235.xml"/><Relationship Id="rId15" Type="http://schemas.openxmlformats.org/officeDocument/2006/relationships/ctrlProp" Target="../ctrlProps/ctrlProp244.xml"/><Relationship Id="rId23" Type="http://schemas.openxmlformats.org/officeDocument/2006/relationships/ctrlProp" Target="../ctrlProps/ctrlProp252.xml"/><Relationship Id="rId28" Type="http://schemas.openxmlformats.org/officeDocument/2006/relationships/ctrlProp" Target="../ctrlProps/ctrlProp257.xml"/><Relationship Id="rId36" Type="http://schemas.openxmlformats.org/officeDocument/2006/relationships/ctrlProp" Target="../ctrlProps/ctrlProp265.xml"/><Relationship Id="rId49" Type="http://schemas.openxmlformats.org/officeDocument/2006/relationships/ctrlProp" Target="../ctrlProps/ctrlProp278.xml"/><Relationship Id="rId57" Type="http://schemas.openxmlformats.org/officeDocument/2006/relationships/ctrlProp" Target="../ctrlProps/ctrlProp286.xml"/><Relationship Id="rId106" Type="http://schemas.openxmlformats.org/officeDocument/2006/relationships/ctrlProp" Target="../ctrlProps/ctrlProp335.xml"/><Relationship Id="rId114" Type="http://schemas.openxmlformats.org/officeDocument/2006/relationships/ctrlProp" Target="../ctrlProps/ctrlProp343.xml"/><Relationship Id="rId10" Type="http://schemas.openxmlformats.org/officeDocument/2006/relationships/ctrlProp" Target="../ctrlProps/ctrlProp239.xml"/><Relationship Id="rId31" Type="http://schemas.openxmlformats.org/officeDocument/2006/relationships/ctrlProp" Target="../ctrlProps/ctrlProp260.xml"/><Relationship Id="rId44" Type="http://schemas.openxmlformats.org/officeDocument/2006/relationships/ctrlProp" Target="../ctrlProps/ctrlProp273.xml"/><Relationship Id="rId52" Type="http://schemas.openxmlformats.org/officeDocument/2006/relationships/ctrlProp" Target="../ctrlProps/ctrlProp281.xml"/><Relationship Id="rId60" Type="http://schemas.openxmlformats.org/officeDocument/2006/relationships/ctrlProp" Target="../ctrlProps/ctrlProp289.xml"/><Relationship Id="rId65" Type="http://schemas.openxmlformats.org/officeDocument/2006/relationships/ctrlProp" Target="../ctrlProps/ctrlProp294.xml"/><Relationship Id="rId73" Type="http://schemas.openxmlformats.org/officeDocument/2006/relationships/ctrlProp" Target="../ctrlProps/ctrlProp302.xml"/><Relationship Id="rId78" Type="http://schemas.openxmlformats.org/officeDocument/2006/relationships/ctrlProp" Target="../ctrlProps/ctrlProp307.xml"/><Relationship Id="rId81" Type="http://schemas.openxmlformats.org/officeDocument/2006/relationships/ctrlProp" Target="../ctrlProps/ctrlProp310.xml"/><Relationship Id="rId86" Type="http://schemas.openxmlformats.org/officeDocument/2006/relationships/ctrlProp" Target="../ctrlProps/ctrlProp315.xml"/><Relationship Id="rId94" Type="http://schemas.openxmlformats.org/officeDocument/2006/relationships/ctrlProp" Target="../ctrlProps/ctrlProp323.xml"/><Relationship Id="rId99" Type="http://schemas.openxmlformats.org/officeDocument/2006/relationships/ctrlProp" Target="../ctrlProps/ctrlProp328.xml"/><Relationship Id="rId101" Type="http://schemas.openxmlformats.org/officeDocument/2006/relationships/ctrlProp" Target="../ctrlProps/ctrlProp330.xml"/><Relationship Id="rId4" Type="http://schemas.openxmlformats.org/officeDocument/2006/relationships/ctrlProp" Target="../ctrlProps/ctrlProp233.xml"/><Relationship Id="rId9" Type="http://schemas.openxmlformats.org/officeDocument/2006/relationships/ctrlProp" Target="../ctrlProps/ctrlProp238.xml"/><Relationship Id="rId13" Type="http://schemas.openxmlformats.org/officeDocument/2006/relationships/ctrlProp" Target="../ctrlProps/ctrlProp242.xml"/><Relationship Id="rId18" Type="http://schemas.openxmlformats.org/officeDocument/2006/relationships/ctrlProp" Target="../ctrlProps/ctrlProp247.xml"/><Relationship Id="rId39" Type="http://schemas.openxmlformats.org/officeDocument/2006/relationships/ctrlProp" Target="../ctrlProps/ctrlProp268.xml"/><Relationship Id="rId109" Type="http://schemas.openxmlformats.org/officeDocument/2006/relationships/ctrlProp" Target="../ctrlProps/ctrlProp338.xml"/><Relationship Id="rId34" Type="http://schemas.openxmlformats.org/officeDocument/2006/relationships/ctrlProp" Target="../ctrlProps/ctrlProp263.xml"/><Relationship Id="rId50" Type="http://schemas.openxmlformats.org/officeDocument/2006/relationships/ctrlProp" Target="../ctrlProps/ctrlProp279.xml"/><Relationship Id="rId55" Type="http://schemas.openxmlformats.org/officeDocument/2006/relationships/ctrlProp" Target="../ctrlProps/ctrlProp284.xml"/><Relationship Id="rId76" Type="http://schemas.openxmlformats.org/officeDocument/2006/relationships/ctrlProp" Target="../ctrlProps/ctrlProp305.xml"/><Relationship Id="rId97" Type="http://schemas.openxmlformats.org/officeDocument/2006/relationships/ctrlProp" Target="../ctrlProps/ctrlProp326.xml"/><Relationship Id="rId104" Type="http://schemas.openxmlformats.org/officeDocument/2006/relationships/ctrlProp" Target="../ctrlProps/ctrlProp333.xml"/><Relationship Id="rId7" Type="http://schemas.openxmlformats.org/officeDocument/2006/relationships/ctrlProp" Target="../ctrlProps/ctrlProp236.xml"/><Relationship Id="rId71" Type="http://schemas.openxmlformats.org/officeDocument/2006/relationships/ctrlProp" Target="../ctrlProps/ctrlProp300.xml"/><Relationship Id="rId92" Type="http://schemas.openxmlformats.org/officeDocument/2006/relationships/ctrlProp" Target="../ctrlProps/ctrlProp321.xml"/><Relationship Id="rId2" Type="http://schemas.openxmlformats.org/officeDocument/2006/relationships/drawing" Target="../drawings/drawing4.xml"/><Relationship Id="rId29" Type="http://schemas.openxmlformats.org/officeDocument/2006/relationships/ctrlProp" Target="../ctrlProps/ctrlProp25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9.xml"/><Relationship Id="rId117" Type="http://schemas.openxmlformats.org/officeDocument/2006/relationships/ctrlProp" Target="../ctrlProps/ctrlProp460.xml"/><Relationship Id="rId21" Type="http://schemas.openxmlformats.org/officeDocument/2006/relationships/ctrlProp" Target="../ctrlProps/ctrlProp364.xml"/><Relationship Id="rId42" Type="http://schemas.openxmlformats.org/officeDocument/2006/relationships/ctrlProp" Target="../ctrlProps/ctrlProp385.xml"/><Relationship Id="rId47" Type="http://schemas.openxmlformats.org/officeDocument/2006/relationships/ctrlProp" Target="../ctrlProps/ctrlProp390.xml"/><Relationship Id="rId63" Type="http://schemas.openxmlformats.org/officeDocument/2006/relationships/ctrlProp" Target="../ctrlProps/ctrlProp406.xml"/><Relationship Id="rId68" Type="http://schemas.openxmlformats.org/officeDocument/2006/relationships/ctrlProp" Target="../ctrlProps/ctrlProp411.xml"/><Relationship Id="rId84" Type="http://schemas.openxmlformats.org/officeDocument/2006/relationships/ctrlProp" Target="../ctrlProps/ctrlProp427.xml"/><Relationship Id="rId89" Type="http://schemas.openxmlformats.org/officeDocument/2006/relationships/ctrlProp" Target="../ctrlProps/ctrlProp432.xml"/><Relationship Id="rId112" Type="http://schemas.openxmlformats.org/officeDocument/2006/relationships/ctrlProp" Target="../ctrlProps/ctrlProp455.xml"/><Relationship Id="rId16" Type="http://schemas.openxmlformats.org/officeDocument/2006/relationships/ctrlProp" Target="../ctrlProps/ctrlProp359.xml"/><Relationship Id="rId107" Type="http://schemas.openxmlformats.org/officeDocument/2006/relationships/ctrlProp" Target="../ctrlProps/ctrlProp450.xml"/><Relationship Id="rId11" Type="http://schemas.openxmlformats.org/officeDocument/2006/relationships/ctrlProp" Target="../ctrlProps/ctrlProp354.xml"/><Relationship Id="rId24" Type="http://schemas.openxmlformats.org/officeDocument/2006/relationships/ctrlProp" Target="../ctrlProps/ctrlProp367.xml"/><Relationship Id="rId32" Type="http://schemas.openxmlformats.org/officeDocument/2006/relationships/ctrlProp" Target="../ctrlProps/ctrlProp375.xml"/><Relationship Id="rId37" Type="http://schemas.openxmlformats.org/officeDocument/2006/relationships/ctrlProp" Target="../ctrlProps/ctrlProp380.xml"/><Relationship Id="rId40" Type="http://schemas.openxmlformats.org/officeDocument/2006/relationships/ctrlProp" Target="../ctrlProps/ctrlProp383.xml"/><Relationship Id="rId45" Type="http://schemas.openxmlformats.org/officeDocument/2006/relationships/ctrlProp" Target="../ctrlProps/ctrlProp388.xml"/><Relationship Id="rId53" Type="http://schemas.openxmlformats.org/officeDocument/2006/relationships/ctrlProp" Target="../ctrlProps/ctrlProp396.xml"/><Relationship Id="rId58" Type="http://schemas.openxmlformats.org/officeDocument/2006/relationships/ctrlProp" Target="../ctrlProps/ctrlProp401.xml"/><Relationship Id="rId66" Type="http://schemas.openxmlformats.org/officeDocument/2006/relationships/ctrlProp" Target="../ctrlProps/ctrlProp409.xml"/><Relationship Id="rId74" Type="http://schemas.openxmlformats.org/officeDocument/2006/relationships/ctrlProp" Target="../ctrlProps/ctrlProp417.xml"/><Relationship Id="rId79" Type="http://schemas.openxmlformats.org/officeDocument/2006/relationships/ctrlProp" Target="../ctrlProps/ctrlProp422.xml"/><Relationship Id="rId87" Type="http://schemas.openxmlformats.org/officeDocument/2006/relationships/ctrlProp" Target="../ctrlProps/ctrlProp430.xml"/><Relationship Id="rId102" Type="http://schemas.openxmlformats.org/officeDocument/2006/relationships/ctrlProp" Target="../ctrlProps/ctrlProp445.xml"/><Relationship Id="rId110" Type="http://schemas.openxmlformats.org/officeDocument/2006/relationships/ctrlProp" Target="../ctrlProps/ctrlProp453.xml"/><Relationship Id="rId115" Type="http://schemas.openxmlformats.org/officeDocument/2006/relationships/ctrlProp" Target="../ctrlProps/ctrlProp458.xml"/><Relationship Id="rId5" Type="http://schemas.openxmlformats.org/officeDocument/2006/relationships/ctrlProp" Target="../ctrlProps/ctrlProp348.xml"/><Relationship Id="rId61" Type="http://schemas.openxmlformats.org/officeDocument/2006/relationships/ctrlProp" Target="../ctrlProps/ctrlProp404.xml"/><Relationship Id="rId82" Type="http://schemas.openxmlformats.org/officeDocument/2006/relationships/ctrlProp" Target="../ctrlProps/ctrlProp425.xml"/><Relationship Id="rId90" Type="http://schemas.openxmlformats.org/officeDocument/2006/relationships/ctrlProp" Target="../ctrlProps/ctrlProp433.xml"/><Relationship Id="rId95" Type="http://schemas.openxmlformats.org/officeDocument/2006/relationships/ctrlProp" Target="../ctrlProps/ctrlProp438.xml"/><Relationship Id="rId19" Type="http://schemas.openxmlformats.org/officeDocument/2006/relationships/ctrlProp" Target="../ctrlProps/ctrlProp362.xml"/><Relationship Id="rId14" Type="http://schemas.openxmlformats.org/officeDocument/2006/relationships/ctrlProp" Target="../ctrlProps/ctrlProp357.xml"/><Relationship Id="rId22" Type="http://schemas.openxmlformats.org/officeDocument/2006/relationships/ctrlProp" Target="../ctrlProps/ctrlProp365.xml"/><Relationship Id="rId27" Type="http://schemas.openxmlformats.org/officeDocument/2006/relationships/ctrlProp" Target="../ctrlProps/ctrlProp370.xml"/><Relationship Id="rId30" Type="http://schemas.openxmlformats.org/officeDocument/2006/relationships/ctrlProp" Target="../ctrlProps/ctrlProp373.xml"/><Relationship Id="rId35" Type="http://schemas.openxmlformats.org/officeDocument/2006/relationships/ctrlProp" Target="../ctrlProps/ctrlProp378.xml"/><Relationship Id="rId43" Type="http://schemas.openxmlformats.org/officeDocument/2006/relationships/ctrlProp" Target="../ctrlProps/ctrlProp386.xml"/><Relationship Id="rId48" Type="http://schemas.openxmlformats.org/officeDocument/2006/relationships/ctrlProp" Target="../ctrlProps/ctrlProp391.xml"/><Relationship Id="rId56" Type="http://schemas.openxmlformats.org/officeDocument/2006/relationships/ctrlProp" Target="../ctrlProps/ctrlProp399.xml"/><Relationship Id="rId64" Type="http://schemas.openxmlformats.org/officeDocument/2006/relationships/ctrlProp" Target="../ctrlProps/ctrlProp407.xml"/><Relationship Id="rId69" Type="http://schemas.openxmlformats.org/officeDocument/2006/relationships/ctrlProp" Target="../ctrlProps/ctrlProp412.xml"/><Relationship Id="rId77" Type="http://schemas.openxmlformats.org/officeDocument/2006/relationships/ctrlProp" Target="../ctrlProps/ctrlProp420.xml"/><Relationship Id="rId100" Type="http://schemas.openxmlformats.org/officeDocument/2006/relationships/ctrlProp" Target="../ctrlProps/ctrlProp443.xml"/><Relationship Id="rId105" Type="http://schemas.openxmlformats.org/officeDocument/2006/relationships/ctrlProp" Target="../ctrlProps/ctrlProp448.xml"/><Relationship Id="rId113" Type="http://schemas.openxmlformats.org/officeDocument/2006/relationships/ctrlProp" Target="../ctrlProps/ctrlProp456.xml"/><Relationship Id="rId8" Type="http://schemas.openxmlformats.org/officeDocument/2006/relationships/ctrlProp" Target="../ctrlProps/ctrlProp351.xml"/><Relationship Id="rId51" Type="http://schemas.openxmlformats.org/officeDocument/2006/relationships/ctrlProp" Target="../ctrlProps/ctrlProp394.xml"/><Relationship Id="rId72" Type="http://schemas.openxmlformats.org/officeDocument/2006/relationships/ctrlProp" Target="../ctrlProps/ctrlProp415.xml"/><Relationship Id="rId80" Type="http://schemas.openxmlformats.org/officeDocument/2006/relationships/ctrlProp" Target="../ctrlProps/ctrlProp423.xml"/><Relationship Id="rId85" Type="http://schemas.openxmlformats.org/officeDocument/2006/relationships/ctrlProp" Target="../ctrlProps/ctrlProp428.xml"/><Relationship Id="rId93" Type="http://schemas.openxmlformats.org/officeDocument/2006/relationships/ctrlProp" Target="../ctrlProps/ctrlProp436.xml"/><Relationship Id="rId98" Type="http://schemas.openxmlformats.org/officeDocument/2006/relationships/ctrlProp" Target="../ctrlProps/ctrlProp441.xml"/><Relationship Id="rId3" Type="http://schemas.openxmlformats.org/officeDocument/2006/relationships/vmlDrawing" Target="../drawings/vmlDrawing4.vml"/><Relationship Id="rId12" Type="http://schemas.openxmlformats.org/officeDocument/2006/relationships/ctrlProp" Target="../ctrlProps/ctrlProp355.xml"/><Relationship Id="rId17" Type="http://schemas.openxmlformats.org/officeDocument/2006/relationships/ctrlProp" Target="../ctrlProps/ctrlProp360.xml"/><Relationship Id="rId25" Type="http://schemas.openxmlformats.org/officeDocument/2006/relationships/ctrlProp" Target="../ctrlProps/ctrlProp368.xml"/><Relationship Id="rId33" Type="http://schemas.openxmlformats.org/officeDocument/2006/relationships/ctrlProp" Target="../ctrlProps/ctrlProp376.xml"/><Relationship Id="rId38" Type="http://schemas.openxmlformats.org/officeDocument/2006/relationships/ctrlProp" Target="../ctrlProps/ctrlProp381.xml"/><Relationship Id="rId46" Type="http://schemas.openxmlformats.org/officeDocument/2006/relationships/ctrlProp" Target="../ctrlProps/ctrlProp389.xml"/><Relationship Id="rId59" Type="http://schemas.openxmlformats.org/officeDocument/2006/relationships/ctrlProp" Target="../ctrlProps/ctrlProp402.xml"/><Relationship Id="rId67" Type="http://schemas.openxmlformats.org/officeDocument/2006/relationships/ctrlProp" Target="../ctrlProps/ctrlProp410.xml"/><Relationship Id="rId103" Type="http://schemas.openxmlformats.org/officeDocument/2006/relationships/ctrlProp" Target="../ctrlProps/ctrlProp446.xml"/><Relationship Id="rId108" Type="http://schemas.openxmlformats.org/officeDocument/2006/relationships/ctrlProp" Target="../ctrlProps/ctrlProp451.xml"/><Relationship Id="rId116" Type="http://schemas.openxmlformats.org/officeDocument/2006/relationships/ctrlProp" Target="../ctrlProps/ctrlProp459.xml"/><Relationship Id="rId20" Type="http://schemas.openxmlformats.org/officeDocument/2006/relationships/ctrlProp" Target="../ctrlProps/ctrlProp363.xml"/><Relationship Id="rId41" Type="http://schemas.openxmlformats.org/officeDocument/2006/relationships/ctrlProp" Target="../ctrlProps/ctrlProp384.xml"/><Relationship Id="rId54" Type="http://schemas.openxmlformats.org/officeDocument/2006/relationships/ctrlProp" Target="../ctrlProps/ctrlProp397.xml"/><Relationship Id="rId62" Type="http://schemas.openxmlformats.org/officeDocument/2006/relationships/ctrlProp" Target="../ctrlProps/ctrlProp405.xml"/><Relationship Id="rId70" Type="http://schemas.openxmlformats.org/officeDocument/2006/relationships/ctrlProp" Target="../ctrlProps/ctrlProp413.xml"/><Relationship Id="rId75" Type="http://schemas.openxmlformats.org/officeDocument/2006/relationships/ctrlProp" Target="../ctrlProps/ctrlProp418.xml"/><Relationship Id="rId83" Type="http://schemas.openxmlformats.org/officeDocument/2006/relationships/ctrlProp" Target="../ctrlProps/ctrlProp426.xml"/><Relationship Id="rId88" Type="http://schemas.openxmlformats.org/officeDocument/2006/relationships/ctrlProp" Target="../ctrlProps/ctrlProp431.xml"/><Relationship Id="rId91" Type="http://schemas.openxmlformats.org/officeDocument/2006/relationships/ctrlProp" Target="../ctrlProps/ctrlProp434.xml"/><Relationship Id="rId96" Type="http://schemas.openxmlformats.org/officeDocument/2006/relationships/ctrlProp" Target="../ctrlProps/ctrlProp439.xml"/><Relationship Id="rId111" Type="http://schemas.openxmlformats.org/officeDocument/2006/relationships/ctrlProp" Target="../ctrlProps/ctrlProp454.xml"/><Relationship Id="rId1" Type="http://schemas.openxmlformats.org/officeDocument/2006/relationships/printerSettings" Target="../printerSettings/printerSettings4.bin"/><Relationship Id="rId6" Type="http://schemas.openxmlformats.org/officeDocument/2006/relationships/ctrlProp" Target="../ctrlProps/ctrlProp349.xml"/><Relationship Id="rId15" Type="http://schemas.openxmlformats.org/officeDocument/2006/relationships/ctrlProp" Target="../ctrlProps/ctrlProp358.xml"/><Relationship Id="rId23" Type="http://schemas.openxmlformats.org/officeDocument/2006/relationships/ctrlProp" Target="../ctrlProps/ctrlProp366.xml"/><Relationship Id="rId28" Type="http://schemas.openxmlformats.org/officeDocument/2006/relationships/ctrlProp" Target="../ctrlProps/ctrlProp371.xml"/><Relationship Id="rId36" Type="http://schemas.openxmlformats.org/officeDocument/2006/relationships/ctrlProp" Target="../ctrlProps/ctrlProp379.xml"/><Relationship Id="rId49" Type="http://schemas.openxmlformats.org/officeDocument/2006/relationships/ctrlProp" Target="../ctrlProps/ctrlProp392.xml"/><Relationship Id="rId57" Type="http://schemas.openxmlformats.org/officeDocument/2006/relationships/ctrlProp" Target="../ctrlProps/ctrlProp400.xml"/><Relationship Id="rId106" Type="http://schemas.openxmlformats.org/officeDocument/2006/relationships/ctrlProp" Target="../ctrlProps/ctrlProp449.xml"/><Relationship Id="rId114" Type="http://schemas.openxmlformats.org/officeDocument/2006/relationships/ctrlProp" Target="../ctrlProps/ctrlProp457.xml"/><Relationship Id="rId10" Type="http://schemas.openxmlformats.org/officeDocument/2006/relationships/ctrlProp" Target="../ctrlProps/ctrlProp353.xml"/><Relationship Id="rId31" Type="http://schemas.openxmlformats.org/officeDocument/2006/relationships/ctrlProp" Target="../ctrlProps/ctrlProp374.xml"/><Relationship Id="rId44" Type="http://schemas.openxmlformats.org/officeDocument/2006/relationships/ctrlProp" Target="../ctrlProps/ctrlProp387.xml"/><Relationship Id="rId52" Type="http://schemas.openxmlformats.org/officeDocument/2006/relationships/ctrlProp" Target="../ctrlProps/ctrlProp395.xml"/><Relationship Id="rId60" Type="http://schemas.openxmlformats.org/officeDocument/2006/relationships/ctrlProp" Target="../ctrlProps/ctrlProp403.xml"/><Relationship Id="rId65" Type="http://schemas.openxmlformats.org/officeDocument/2006/relationships/ctrlProp" Target="../ctrlProps/ctrlProp408.xml"/><Relationship Id="rId73" Type="http://schemas.openxmlformats.org/officeDocument/2006/relationships/ctrlProp" Target="../ctrlProps/ctrlProp416.xml"/><Relationship Id="rId78" Type="http://schemas.openxmlformats.org/officeDocument/2006/relationships/ctrlProp" Target="../ctrlProps/ctrlProp421.xml"/><Relationship Id="rId81" Type="http://schemas.openxmlformats.org/officeDocument/2006/relationships/ctrlProp" Target="../ctrlProps/ctrlProp424.xml"/><Relationship Id="rId86" Type="http://schemas.openxmlformats.org/officeDocument/2006/relationships/ctrlProp" Target="../ctrlProps/ctrlProp429.xml"/><Relationship Id="rId94" Type="http://schemas.openxmlformats.org/officeDocument/2006/relationships/ctrlProp" Target="../ctrlProps/ctrlProp437.xml"/><Relationship Id="rId99" Type="http://schemas.openxmlformats.org/officeDocument/2006/relationships/ctrlProp" Target="../ctrlProps/ctrlProp442.xml"/><Relationship Id="rId101" Type="http://schemas.openxmlformats.org/officeDocument/2006/relationships/ctrlProp" Target="../ctrlProps/ctrlProp444.xml"/><Relationship Id="rId4" Type="http://schemas.openxmlformats.org/officeDocument/2006/relationships/ctrlProp" Target="../ctrlProps/ctrlProp347.xml"/><Relationship Id="rId9" Type="http://schemas.openxmlformats.org/officeDocument/2006/relationships/ctrlProp" Target="../ctrlProps/ctrlProp352.xml"/><Relationship Id="rId13" Type="http://schemas.openxmlformats.org/officeDocument/2006/relationships/ctrlProp" Target="../ctrlProps/ctrlProp356.xml"/><Relationship Id="rId18" Type="http://schemas.openxmlformats.org/officeDocument/2006/relationships/ctrlProp" Target="../ctrlProps/ctrlProp361.xml"/><Relationship Id="rId39" Type="http://schemas.openxmlformats.org/officeDocument/2006/relationships/ctrlProp" Target="../ctrlProps/ctrlProp382.xml"/><Relationship Id="rId109" Type="http://schemas.openxmlformats.org/officeDocument/2006/relationships/ctrlProp" Target="../ctrlProps/ctrlProp452.xml"/><Relationship Id="rId34" Type="http://schemas.openxmlformats.org/officeDocument/2006/relationships/ctrlProp" Target="../ctrlProps/ctrlProp377.xml"/><Relationship Id="rId50" Type="http://schemas.openxmlformats.org/officeDocument/2006/relationships/ctrlProp" Target="../ctrlProps/ctrlProp393.xml"/><Relationship Id="rId55" Type="http://schemas.openxmlformats.org/officeDocument/2006/relationships/ctrlProp" Target="../ctrlProps/ctrlProp398.xml"/><Relationship Id="rId76" Type="http://schemas.openxmlformats.org/officeDocument/2006/relationships/ctrlProp" Target="../ctrlProps/ctrlProp419.xml"/><Relationship Id="rId97" Type="http://schemas.openxmlformats.org/officeDocument/2006/relationships/ctrlProp" Target="../ctrlProps/ctrlProp440.xml"/><Relationship Id="rId104" Type="http://schemas.openxmlformats.org/officeDocument/2006/relationships/ctrlProp" Target="../ctrlProps/ctrlProp447.xml"/><Relationship Id="rId7" Type="http://schemas.openxmlformats.org/officeDocument/2006/relationships/ctrlProp" Target="../ctrlProps/ctrlProp350.xml"/><Relationship Id="rId71" Type="http://schemas.openxmlformats.org/officeDocument/2006/relationships/ctrlProp" Target="../ctrlProps/ctrlProp414.xml"/><Relationship Id="rId92" Type="http://schemas.openxmlformats.org/officeDocument/2006/relationships/ctrlProp" Target="../ctrlProps/ctrlProp435.xml"/><Relationship Id="rId2" Type="http://schemas.openxmlformats.org/officeDocument/2006/relationships/drawing" Target="../drawings/drawing5.xml"/><Relationship Id="rId29" Type="http://schemas.openxmlformats.org/officeDocument/2006/relationships/ctrlProp" Target="../ctrlProps/ctrlProp37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12" sqref="V12"/>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3"/>
  <sheetViews>
    <sheetView zoomScaleNormal="100" workbookViewId="0">
      <selection activeCell="B43" sqref="B43"/>
    </sheetView>
  </sheetViews>
  <sheetFormatPr defaultRowHeight="15" x14ac:dyDescent="0.25"/>
  <cols>
    <col min="1" max="1" width="26.140625" customWidth="1"/>
    <col min="2" max="2" width="43" customWidth="1"/>
    <col min="3" max="3" width="17.7109375" customWidth="1"/>
  </cols>
  <sheetData>
    <row r="1" spans="1:6" ht="20.25" x14ac:dyDescent="0.25">
      <c r="A1" s="130" t="s">
        <v>98</v>
      </c>
      <c r="B1" s="130"/>
      <c r="C1" s="130"/>
    </row>
    <row r="2" spans="1:6" x14ac:dyDescent="0.25">
      <c r="A2" s="131" t="s">
        <v>1</v>
      </c>
      <c r="B2" s="131"/>
      <c r="C2" s="131"/>
    </row>
    <row r="3" spans="1:6" x14ac:dyDescent="0.25">
      <c r="A3" s="131" t="s">
        <v>99</v>
      </c>
      <c r="B3" s="131"/>
      <c r="C3" s="131"/>
    </row>
    <row r="4" spans="1:6" ht="15.75" thickBot="1" x14ac:dyDescent="0.3">
      <c r="A4" s="132" t="str">
        <f>'Att. C.1'!A5:G5</f>
        <v>Based on __172__ Days of Service</v>
      </c>
      <c r="B4" s="132"/>
      <c r="C4" s="132"/>
    </row>
    <row r="5" spans="1:6" ht="15.75" thickBot="1" x14ac:dyDescent="0.3">
      <c r="A5" s="23" t="s">
        <v>100</v>
      </c>
      <c r="B5" s="187"/>
      <c r="C5" s="187"/>
    </row>
    <row r="6" spans="1:6" ht="17.25" customHeight="1" thickBot="1" x14ac:dyDescent="0.3">
      <c r="A6" s="188" t="s">
        <v>101</v>
      </c>
      <c r="B6" s="188"/>
      <c r="C6" s="94">
        <v>0</v>
      </c>
    </row>
    <row r="7" spans="1:6" ht="15.75" thickBot="1" x14ac:dyDescent="0.3">
      <c r="A7" s="189" t="s">
        <v>102</v>
      </c>
      <c r="B7" s="189"/>
      <c r="C7" s="94">
        <f>'Att. C.3'!B9</f>
        <v>51451.47</v>
      </c>
    </row>
    <row r="8" spans="1:6" ht="15.75" thickBot="1" x14ac:dyDescent="0.3">
      <c r="A8" s="189" t="s">
        <v>103</v>
      </c>
      <c r="B8" s="189"/>
      <c r="C8" s="94">
        <f>'Att. C.3'!B10</f>
        <v>0</v>
      </c>
    </row>
    <row r="9" spans="1:6" ht="15.75" thickBot="1" x14ac:dyDescent="0.3">
      <c r="A9" s="190" t="s">
        <v>104</v>
      </c>
      <c r="B9" s="190"/>
      <c r="C9" s="94">
        <v>0</v>
      </c>
    </row>
    <row r="10" spans="1:6" ht="15.75" thickBot="1" x14ac:dyDescent="0.3">
      <c r="A10" s="109" t="s">
        <v>204</v>
      </c>
      <c r="B10" s="110">
        <f>SUM(C6:C9)</f>
        <v>51451.47</v>
      </c>
      <c r="C10" s="111"/>
    </row>
    <row r="11" spans="1:6" ht="15.75" thickBot="1" x14ac:dyDescent="0.3">
      <c r="A11" s="16" t="s">
        <v>105</v>
      </c>
      <c r="B11" s="186"/>
      <c r="C11" s="186"/>
    </row>
    <row r="12" spans="1:6" ht="45" customHeight="1" thickBot="1" x14ac:dyDescent="0.3">
      <c r="A12" s="188" t="s">
        <v>191</v>
      </c>
      <c r="B12" s="188"/>
      <c r="C12" s="94">
        <v>0</v>
      </c>
      <c r="F12" s="108"/>
    </row>
    <row r="13" spans="1:6" ht="15.75" thickBot="1" x14ac:dyDescent="0.3">
      <c r="A13" s="190" t="s">
        <v>190</v>
      </c>
      <c r="B13" s="190"/>
      <c r="C13" s="94">
        <v>0</v>
      </c>
    </row>
    <row r="14" spans="1:6" ht="15.75" thickBot="1" x14ac:dyDescent="0.3">
      <c r="A14" s="109" t="s">
        <v>203</v>
      </c>
      <c r="B14" s="110">
        <f>SUM(C12:C13)</f>
        <v>0</v>
      </c>
      <c r="C14" s="111"/>
    </row>
    <row r="15" spans="1:6" ht="15.75" thickBot="1" x14ac:dyDescent="0.3">
      <c r="A15" s="16" t="s">
        <v>106</v>
      </c>
      <c r="B15" s="107"/>
      <c r="C15" s="107"/>
    </row>
    <row r="16" spans="1:6" ht="22.5" customHeight="1" x14ac:dyDescent="0.25">
      <c r="A16" s="188" t="s">
        <v>107</v>
      </c>
      <c r="B16" s="188"/>
      <c r="C16" s="191">
        <v>0</v>
      </c>
    </row>
    <row r="17" spans="1:3" ht="22.5" customHeight="1" thickBot="1" x14ac:dyDescent="0.3">
      <c r="A17" s="190" t="s">
        <v>108</v>
      </c>
      <c r="B17" s="190"/>
      <c r="C17" s="192"/>
    </row>
    <row r="18" spans="1:3" ht="15.75" thickBot="1" x14ac:dyDescent="0.3">
      <c r="A18" s="16" t="s">
        <v>109</v>
      </c>
      <c r="B18" s="186"/>
      <c r="C18" s="186"/>
    </row>
    <row r="19" spans="1:3" ht="33.75" customHeight="1" thickBot="1" x14ac:dyDescent="0.3">
      <c r="A19" s="193" t="s">
        <v>110</v>
      </c>
      <c r="B19" s="193"/>
      <c r="C19" s="94">
        <v>0</v>
      </c>
    </row>
    <row r="20" spans="1:3" ht="15.75" thickBot="1" x14ac:dyDescent="0.3">
      <c r="A20" s="23" t="s">
        <v>111</v>
      </c>
      <c r="B20" s="186"/>
      <c r="C20" s="186"/>
    </row>
    <row r="21" spans="1:3" ht="45" customHeight="1" x14ac:dyDescent="0.25">
      <c r="A21" s="188" t="s">
        <v>112</v>
      </c>
      <c r="B21" s="188"/>
      <c r="C21" s="191">
        <v>0</v>
      </c>
    </row>
    <row r="22" spans="1:3" ht="15.75" thickBot="1" x14ac:dyDescent="0.3">
      <c r="A22" s="194" t="s">
        <v>113</v>
      </c>
      <c r="B22" s="194"/>
      <c r="C22" s="192"/>
    </row>
    <row r="23" spans="1:3" ht="15.75" thickBot="1" x14ac:dyDescent="0.3">
      <c r="A23" s="16" t="s">
        <v>114</v>
      </c>
      <c r="B23" s="186"/>
      <c r="C23" s="186"/>
    </row>
    <row r="24" spans="1:3" ht="27.75" customHeight="1" thickBot="1" x14ac:dyDescent="0.3">
      <c r="A24" s="193" t="s">
        <v>115</v>
      </c>
      <c r="B24" s="193"/>
      <c r="C24" s="94">
        <v>0</v>
      </c>
    </row>
    <row r="25" spans="1:3" ht="15.75" thickBot="1" x14ac:dyDescent="0.3">
      <c r="A25" s="16" t="s">
        <v>116</v>
      </c>
      <c r="B25" s="186"/>
      <c r="C25" s="186"/>
    </row>
    <row r="26" spans="1:3" ht="22.5" customHeight="1" x14ac:dyDescent="0.25">
      <c r="A26" s="188" t="s">
        <v>117</v>
      </c>
      <c r="B26" s="188"/>
      <c r="C26" s="191">
        <v>0</v>
      </c>
    </row>
    <row r="27" spans="1:3" ht="22.5" customHeight="1" thickBot="1" x14ac:dyDescent="0.3">
      <c r="A27" s="190" t="s">
        <v>200</v>
      </c>
      <c r="B27" s="190"/>
      <c r="C27" s="192"/>
    </row>
    <row r="28" spans="1:3" ht="23.25" customHeight="1" thickBot="1" x14ac:dyDescent="0.3">
      <c r="A28" s="195" t="s">
        <v>118</v>
      </c>
      <c r="B28" s="195"/>
      <c r="C28" s="22"/>
    </row>
    <row r="29" spans="1:3" x14ac:dyDescent="0.25">
      <c r="A29" s="188" t="s">
        <v>119</v>
      </c>
      <c r="B29" s="188"/>
      <c r="C29" s="191">
        <v>0</v>
      </c>
    </row>
    <row r="30" spans="1:3" ht="15.75" thickBot="1" x14ac:dyDescent="0.3">
      <c r="A30" s="190" t="s">
        <v>120</v>
      </c>
      <c r="B30" s="190"/>
      <c r="C30" s="192"/>
    </row>
    <row r="31" spans="1:3" ht="15.75" thickBot="1" x14ac:dyDescent="0.3">
      <c r="A31" s="16" t="s">
        <v>121</v>
      </c>
      <c r="B31" s="186"/>
      <c r="C31" s="186"/>
    </row>
    <row r="32" spans="1:3" x14ac:dyDescent="0.25">
      <c r="A32" s="188" t="s">
        <v>122</v>
      </c>
      <c r="B32" s="188"/>
      <c r="C32" s="191">
        <v>0</v>
      </c>
    </row>
    <row r="33" spans="1:3" ht="15.75" thickBot="1" x14ac:dyDescent="0.3">
      <c r="A33" s="190" t="s">
        <v>123</v>
      </c>
      <c r="B33" s="190"/>
      <c r="C33" s="192"/>
    </row>
    <row r="34" spans="1:3" ht="22.5" customHeight="1" thickBot="1" x14ac:dyDescent="0.3">
      <c r="A34" s="145" t="s">
        <v>124</v>
      </c>
      <c r="B34" s="145"/>
      <c r="C34" s="22"/>
    </row>
    <row r="35" spans="1:3" ht="22.5" customHeight="1" x14ac:dyDescent="0.25">
      <c r="A35" s="188" t="s">
        <v>125</v>
      </c>
      <c r="B35" s="188"/>
      <c r="C35" s="191">
        <v>0</v>
      </c>
    </row>
    <row r="36" spans="1:3" ht="15.75" thickBot="1" x14ac:dyDescent="0.3">
      <c r="A36" s="190" t="s">
        <v>201</v>
      </c>
      <c r="B36" s="190"/>
      <c r="C36" s="192"/>
    </row>
    <row r="37" spans="1:3" ht="15.75" thickBot="1" x14ac:dyDescent="0.3">
      <c r="A37" s="2" t="s">
        <v>126</v>
      </c>
      <c r="B37" s="186"/>
      <c r="C37" s="186"/>
    </row>
    <row r="38" spans="1:3" x14ac:dyDescent="0.25">
      <c r="A38" s="188" t="s">
        <v>127</v>
      </c>
      <c r="B38" s="188"/>
      <c r="C38" s="191">
        <v>0</v>
      </c>
    </row>
    <row r="39" spans="1:3" ht="15.75" thickBot="1" x14ac:dyDescent="0.3">
      <c r="A39" s="190" t="s">
        <v>123</v>
      </c>
      <c r="B39" s="190"/>
      <c r="C39" s="192"/>
    </row>
    <row r="40" spans="1:3" ht="15.75" thickBot="1" x14ac:dyDescent="0.3">
      <c r="A40" s="186"/>
      <c r="B40" s="186"/>
      <c r="C40" s="186"/>
    </row>
    <row r="41" spans="1:3" ht="15.75" thickBot="1" x14ac:dyDescent="0.3">
      <c r="A41" s="173" t="s">
        <v>128</v>
      </c>
      <c r="B41" s="173"/>
      <c r="C41" s="45">
        <f>SUM(C6:C9,C12:C13,C16,C19,C21,C24,C26,C29,C32,C35,C38)</f>
        <v>51451.47</v>
      </c>
    </row>
    <row r="42" spans="1:3" x14ac:dyDescent="0.25">
      <c r="A42" s="1"/>
      <c r="B42" s="1"/>
      <c r="C42" s="1"/>
    </row>
    <row r="43" spans="1:3" x14ac:dyDescent="0.25">
      <c r="A43" s="15"/>
    </row>
  </sheetData>
  <sheetProtection algorithmName="SHA-512" hashValue="5mSxTi6zXU+10PxYKHvKbg+PqdNFmPvn1f6IykiSrkayiYsPrimts9gLdqGyDFSdiRVxnOyH9B/STLl1LZyq0g==" saltValue="zP2soPvpJHVMS8pFOjIkWw==" spinCount="100000" sheet="1" objects="1" scenarios="1"/>
  <mergeCells count="45">
    <mergeCell ref="A40:C40"/>
    <mergeCell ref="A41:B41"/>
    <mergeCell ref="A1:C1"/>
    <mergeCell ref="A2:C2"/>
    <mergeCell ref="A3:C3"/>
    <mergeCell ref="A4:C4"/>
    <mergeCell ref="A36:B36"/>
    <mergeCell ref="C35:C36"/>
    <mergeCell ref="B37:C37"/>
    <mergeCell ref="A38:B38"/>
    <mergeCell ref="A39:B39"/>
    <mergeCell ref="C38:C39"/>
    <mergeCell ref="A32:B32"/>
    <mergeCell ref="A33:B33"/>
    <mergeCell ref="C32:C33"/>
    <mergeCell ref="A34:B34"/>
    <mergeCell ref="A35:B35"/>
    <mergeCell ref="A28:B28"/>
    <mergeCell ref="A29:B29"/>
    <mergeCell ref="A30:B30"/>
    <mergeCell ref="C29:C30"/>
    <mergeCell ref="B31:C31"/>
    <mergeCell ref="B23:C23"/>
    <mergeCell ref="A24:B24"/>
    <mergeCell ref="B25:C25"/>
    <mergeCell ref="A26:B26"/>
    <mergeCell ref="A27:B27"/>
    <mergeCell ref="C26:C27"/>
    <mergeCell ref="B18:C18"/>
    <mergeCell ref="A19:B19"/>
    <mergeCell ref="B20:C20"/>
    <mergeCell ref="A21:B21"/>
    <mergeCell ref="A22:B22"/>
    <mergeCell ref="C21:C22"/>
    <mergeCell ref="A12:B12"/>
    <mergeCell ref="A13:B13"/>
    <mergeCell ref="A16:B16"/>
    <mergeCell ref="A17:B17"/>
    <mergeCell ref="C16:C17"/>
    <mergeCell ref="B11:C11"/>
    <mergeCell ref="B5:C5"/>
    <mergeCell ref="A6:B6"/>
    <mergeCell ref="A7:B7"/>
    <mergeCell ref="A8:B8"/>
    <mergeCell ref="A9:B9"/>
  </mergeCells>
  <pageMargins left="0.25" right="0.25"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0"/>
  <sheetViews>
    <sheetView zoomScale="120" zoomScaleNormal="120" workbookViewId="0">
      <selection activeCell="A8" sqref="A8"/>
    </sheetView>
  </sheetViews>
  <sheetFormatPr defaultColWidth="9.140625" defaultRowHeight="15" x14ac:dyDescent="0.25"/>
  <cols>
    <col min="1" max="1" width="27.5703125" style="68" customWidth="1"/>
    <col min="2" max="2" width="14.28515625" style="68" customWidth="1"/>
    <col min="3" max="3" width="4.5703125" style="68" customWidth="1"/>
    <col min="4" max="4" width="14.28515625" style="68" customWidth="1"/>
    <col min="5" max="5" width="4.5703125" style="68" customWidth="1"/>
    <col min="6" max="16384" width="9.140625" style="68"/>
  </cols>
  <sheetData>
    <row r="1" spans="1:7" ht="20.25" x14ac:dyDescent="0.25">
      <c r="A1" s="202" t="s">
        <v>129</v>
      </c>
      <c r="B1" s="202"/>
      <c r="C1" s="202"/>
      <c r="D1" s="202"/>
      <c r="E1" s="202"/>
      <c r="F1" s="202"/>
      <c r="G1" s="202"/>
    </row>
    <row r="2" spans="1:7" x14ac:dyDescent="0.25">
      <c r="A2" s="203" t="s">
        <v>1</v>
      </c>
      <c r="B2" s="203"/>
      <c r="C2" s="203"/>
      <c r="D2" s="203"/>
      <c r="E2" s="203"/>
      <c r="F2" s="203"/>
      <c r="G2" s="203"/>
    </row>
    <row r="3" spans="1:7" x14ac:dyDescent="0.25">
      <c r="A3" s="203" t="s">
        <v>99</v>
      </c>
      <c r="B3" s="203"/>
      <c r="C3" s="203"/>
      <c r="D3" s="203"/>
      <c r="E3" s="203"/>
      <c r="F3" s="203"/>
      <c r="G3" s="203"/>
    </row>
    <row r="4" spans="1:7" ht="15.75" thickBot="1" x14ac:dyDescent="0.3">
      <c r="A4" s="132" t="str">
        <f>'Att. C.1'!A5:G5</f>
        <v>Based on __172__ Days of Service</v>
      </c>
      <c r="B4" s="132"/>
      <c r="C4" s="132"/>
      <c r="D4" s="132"/>
      <c r="E4" s="132"/>
      <c r="F4" s="132"/>
      <c r="G4" s="132"/>
    </row>
    <row r="5" spans="1:7" ht="15.75" thickBot="1" x14ac:dyDescent="0.3">
      <c r="A5" s="205" t="s">
        <v>130</v>
      </c>
      <c r="B5" s="205"/>
      <c r="C5" s="205"/>
      <c r="D5" s="205"/>
      <c r="E5" s="199">
        <f>'Att. C.3'!C17</f>
        <v>729012.59375999996</v>
      </c>
      <c r="F5" s="199"/>
      <c r="G5" s="199"/>
    </row>
    <row r="6" spans="1:7" ht="15.75" thickBot="1" x14ac:dyDescent="0.3">
      <c r="A6" s="197" t="s">
        <v>131</v>
      </c>
      <c r="B6" s="197"/>
      <c r="C6" s="197"/>
      <c r="D6" s="197"/>
      <c r="E6" s="198">
        <f>'Att. D'!C41</f>
        <v>51451.47</v>
      </c>
      <c r="F6" s="206"/>
      <c r="G6" s="206"/>
    </row>
    <row r="7" spans="1:7" x14ac:dyDescent="0.25">
      <c r="A7" s="207" t="s">
        <v>132</v>
      </c>
      <c r="B7" s="207"/>
      <c r="C7" s="207"/>
      <c r="D7" s="207"/>
      <c r="E7" s="207"/>
      <c r="F7" s="207"/>
      <c r="G7" s="207"/>
    </row>
    <row r="8" spans="1:7" ht="23.25" thickBot="1" x14ac:dyDescent="0.3">
      <c r="A8" s="84"/>
      <c r="B8" s="85" t="s">
        <v>133</v>
      </c>
      <c r="C8" s="86"/>
      <c r="D8" s="85" t="s">
        <v>134</v>
      </c>
      <c r="E8" s="86"/>
      <c r="F8" s="208"/>
      <c r="G8" s="208"/>
    </row>
    <row r="9" spans="1:7" ht="15.75" thickBot="1" x14ac:dyDescent="0.3">
      <c r="A9" s="87" t="s">
        <v>135</v>
      </c>
      <c r="B9" s="93"/>
      <c r="C9" s="86" t="s">
        <v>53</v>
      </c>
      <c r="D9" s="94">
        <v>0</v>
      </c>
      <c r="E9" s="86" t="s">
        <v>54</v>
      </c>
      <c r="F9" s="199">
        <f>B9*D9</f>
        <v>0</v>
      </c>
      <c r="G9" s="199"/>
    </row>
    <row r="10" spans="1:7" ht="15.75" thickBot="1" x14ac:dyDescent="0.3">
      <c r="A10" s="87" t="s">
        <v>136</v>
      </c>
      <c r="B10" s="93"/>
      <c r="C10" s="86" t="s">
        <v>53</v>
      </c>
      <c r="D10" s="94">
        <v>0</v>
      </c>
      <c r="E10" s="86" t="s">
        <v>54</v>
      </c>
      <c r="F10" s="200">
        <f>B10*D10</f>
        <v>0</v>
      </c>
      <c r="G10" s="200"/>
    </row>
    <row r="11" spans="1:7" ht="23.25" thickBot="1" x14ac:dyDescent="0.3">
      <c r="A11" s="87"/>
      <c r="B11" s="85" t="s">
        <v>137</v>
      </c>
      <c r="C11" s="86"/>
      <c r="D11" s="88"/>
      <c r="E11" s="86"/>
      <c r="F11" s="201"/>
      <c r="G11" s="201"/>
    </row>
    <row r="12" spans="1:7" ht="15.75" thickBot="1" x14ac:dyDescent="0.3">
      <c r="A12" s="87" t="s">
        <v>138</v>
      </c>
      <c r="B12" s="93"/>
      <c r="C12" s="86" t="s">
        <v>53</v>
      </c>
      <c r="D12" s="94">
        <v>0</v>
      </c>
      <c r="E12" s="86" t="s">
        <v>54</v>
      </c>
      <c r="F12" s="204">
        <f>B12*D12</f>
        <v>0</v>
      </c>
      <c r="G12" s="200"/>
    </row>
    <row r="13" spans="1:7" ht="15.75" thickBot="1" x14ac:dyDescent="0.3">
      <c r="A13" s="196"/>
      <c r="B13" s="196"/>
      <c r="C13" s="196"/>
      <c r="D13" s="196"/>
      <c r="E13" s="196"/>
      <c r="F13" s="196"/>
      <c r="G13" s="196"/>
    </row>
    <row r="14" spans="1:7" ht="15.75" thickBot="1" x14ac:dyDescent="0.3">
      <c r="A14" s="197" t="s">
        <v>139</v>
      </c>
      <c r="B14" s="197"/>
      <c r="C14" s="197"/>
      <c r="D14" s="197"/>
      <c r="E14" s="198">
        <f>SUM(F9:G10,F12)</f>
        <v>0</v>
      </c>
      <c r="F14" s="198"/>
      <c r="G14" s="198"/>
    </row>
    <row r="15" spans="1:7" ht="15.75" thickBot="1" x14ac:dyDescent="0.3">
      <c r="A15" s="209"/>
      <c r="B15" s="196"/>
      <c r="C15" s="196"/>
      <c r="D15" s="196"/>
      <c r="E15" s="196"/>
      <c r="F15" s="196"/>
      <c r="G15" s="196"/>
    </row>
    <row r="16" spans="1:7" ht="16.5" thickTop="1" thickBot="1" x14ac:dyDescent="0.3">
      <c r="A16" s="210" t="s">
        <v>140</v>
      </c>
      <c r="B16" s="210"/>
      <c r="C16" s="210"/>
      <c r="D16" s="210"/>
      <c r="E16" s="211">
        <f>E5-E6-TotalFixedFee</f>
        <v>677561.12375999999</v>
      </c>
      <c r="F16" s="212"/>
      <c r="G16" s="213"/>
    </row>
    <row r="17" spans="1:7" ht="15.75" thickTop="1" x14ac:dyDescent="0.25">
      <c r="A17" s="196"/>
      <c r="B17" s="196"/>
      <c r="C17" s="196"/>
      <c r="D17" s="196"/>
      <c r="E17" s="196"/>
      <c r="F17" s="196"/>
      <c r="G17" s="89"/>
    </row>
    <row r="18" spans="1:7" x14ac:dyDescent="0.25">
      <c r="A18" s="90"/>
      <c r="B18" s="90"/>
      <c r="C18" s="90"/>
      <c r="D18" s="90"/>
      <c r="E18" s="90"/>
      <c r="F18" s="90"/>
      <c r="G18" s="90"/>
    </row>
    <row r="19" spans="1:7" s="91" customFormat="1" ht="60" customHeight="1" x14ac:dyDescent="0.25">
      <c r="A19" s="214" t="s">
        <v>141</v>
      </c>
      <c r="B19" s="214"/>
      <c r="C19" s="214"/>
      <c r="D19" s="214"/>
      <c r="E19" s="214"/>
      <c r="F19" s="214"/>
      <c r="G19" s="214"/>
    </row>
    <row r="20" spans="1:7" x14ac:dyDescent="0.25">
      <c r="A20" s="92"/>
    </row>
  </sheetData>
  <sheetProtection algorithmName="SHA-512" hashValue="D6dgzFpW25uz3OA8/UgtU33cYdRP6Y0DQrJyv3StrGBJ0jz+cIX9cSeE7s97xawugZoxbQBrFO1xYr+YrAdclQ==" saltValue="nMu9EvAsQhvqq2Cx1ax/Yg==" spinCount="100000" sheet="1" objects="1" scenarios="1"/>
  <mergeCells count="23">
    <mergeCell ref="A15:G15"/>
    <mergeCell ref="A16:D16"/>
    <mergeCell ref="E16:G16"/>
    <mergeCell ref="A17:F17"/>
    <mergeCell ref="A19:G19"/>
    <mergeCell ref="A1:G1"/>
    <mergeCell ref="A2:G2"/>
    <mergeCell ref="A3:G3"/>
    <mergeCell ref="A4:G4"/>
    <mergeCell ref="F12:G12"/>
    <mergeCell ref="A5:D5"/>
    <mergeCell ref="E5:G5"/>
    <mergeCell ref="A6:D6"/>
    <mergeCell ref="E6:G6"/>
    <mergeCell ref="A7:G7"/>
    <mergeCell ref="F8:G8"/>
    <mergeCell ref="A13:D13"/>
    <mergeCell ref="E13:G13"/>
    <mergeCell ref="A14:D14"/>
    <mergeCell ref="E14:G14"/>
    <mergeCell ref="F9:G9"/>
    <mergeCell ref="F10:G10"/>
    <mergeCell ref="F11:G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9"/>
  <sheetViews>
    <sheetView topLeftCell="A10" zoomScale="110" zoomScaleNormal="110" workbookViewId="0">
      <selection activeCell="I11" sqref="I11"/>
    </sheetView>
  </sheetViews>
  <sheetFormatPr defaultRowHeight="15" x14ac:dyDescent="0.25"/>
  <cols>
    <col min="1" max="1" width="32.28515625" customWidth="1"/>
    <col min="2" max="10" width="13.85546875" customWidth="1"/>
  </cols>
  <sheetData>
    <row r="1" spans="1:10" ht="20.25" x14ac:dyDescent="0.25">
      <c r="A1" s="130" t="s">
        <v>142</v>
      </c>
      <c r="B1" s="130"/>
      <c r="C1" s="130"/>
      <c r="D1" s="130"/>
      <c r="E1" s="130"/>
      <c r="F1" s="130"/>
      <c r="G1" s="130"/>
      <c r="H1" s="130"/>
      <c r="I1" s="130"/>
      <c r="J1" s="130"/>
    </row>
    <row r="2" spans="1:10" ht="20.25" x14ac:dyDescent="0.25">
      <c r="A2" s="130" t="s">
        <v>143</v>
      </c>
      <c r="B2" s="130"/>
      <c r="C2" s="130"/>
      <c r="D2" s="130"/>
      <c r="E2" s="130"/>
      <c r="F2" s="130"/>
      <c r="G2" s="130"/>
      <c r="H2" s="130"/>
      <c r="I2" s="130"/>
      <c r="J2" s="130"/>
    </row>
    <row r="3" spans="1:10" x14ac:dyDescent="0.25">
      <c r="A3" s="131" t="s">
        <v>59</v>
      </c>
      <c r="B3" s="131"/>
      <c r="C3" s="131"/>
      <c r="D3" s="131"/>
      <c r="E3" s="131"/>
      <c r="F3" s="131"/>
      <c r="G3" s="131"/>
      <c r="H3" s="131"/>
      <c r="I3" s="131"/>
      <c r="J3" s="131"/>
    </row>
    <row r="4" spans="1:10" ht="15.75" thickBot="1" x14ac:dyDescent="0.3">
      <c r="A4" s="183" t="s">
        <v>144</v>
      </c>
      <c r="B4" s="183"/>
      <c r="C4" s="183"/>
      <c r="D4" s="183"/>
      <c r="E4" s="183"/>
      <c r="F4" s="183"/>
      <c r="G4" s="183"/>
      <c r="H4" s="183"/>
      <c r="I4" s="183"/>
      <c r="J4" s="183"/>
    </row>
    <row r="5" spans="1:10" x14ac:dyDescent="0.25">
      <c r="A5" s="218" t="s">
        <v>2</v>
      </c>
      <c r="B5" s="218" t="s">
        <v>145</v>
      </c>
      <c r="C5" s="215" t="s">
        <v>221</v>
      </c>
      <c r="D5" s="216"/>
      <c r="E5" s="217"/>
      <c r="F5" s="215" t="s">
        <v>146</v>
      </c>
      <c r="G5" s="216"/>
      <c r="H5" s="217"/>
      <c r="I5" s="218" t="s">
        <v>192</v>
      </c>
      <c r="J5" s="121" t="s">
        <v>71</v>
      </c>
    </row>
    <row r="6" spans="1:10" ht="22.5" x14ac:dyDescent="0.25">
      <c r="A6" s="219"/>
      <c r="B6" s="219"/>
      <c r="C6" s="221" t="s">
        <v>222</v>
      </c>
      <c r="D6" s="222"/>
      <c r="E6" s="223"/>
      <c r="F6" s="221" t="s">
        <v>147</v>
      </c>
      <c r="G6" s="222"/>
      <c r="H6" s="223"/>
      <c r="I6" s="219"/>
      <c r="J6" s="48" t="s">
        <v>149</v>
      </c>
    </row>
    <row r="7" spans="1:10" x14ac:dyDescent="0.25">
      <c r="A7" s="219"/>
      <c r="B7" s="219"/>
      <c r="C7" s="221" t="s">
        <v>222</v>
      </c>
      <c r="D7" s="222"/>
      <c r="E7" s="223"/>
      <c r="F7" s="221" t="s">
        <v>148</v>
      </c>
      <c r="G7" s="222"/>
      <c r="H7" s="223"/>
      <c r="I7" s="219"/>
      <c r="J7" s="49" t="s">
        <v>150</v>
      </c>
    </row>
    <row r="8" spans="1:10" ht="24.75" thickBot="1" x14ac:dyDescent="0.3">
      <c r="A8" s="220"/>
      <c r="B8" s="220"/>
      <c r="C8" s="50" t="s">
        <v>74</v>
      </c>
      <c r="D8" s="50" t="s">
        <v>223</v>
      </c>
      <c r="E8" s="50" t="s">
        <v>152</v>
      </c>
      <c r="F8" s="50" t="s">
        <v>74</v>
      </c>
      <c r="G8" s="50" t="s">
        <v>223</v>
      </c>
      <c r="H8" s="50" t="s">
        <v>152</v>
      </c>
      <c r="I8" s="220"/>
      <c r="J8" s="51"/>
    </row>
    <row r="9" spans="1:10" ht="15.75" thickBot="1" x14ac:dyDescent="0.3">
      <c r="A9" s="74" t="s">
        <v>232</v>
      </c>
      <c r="B9" s="75">
        <v>675</v>
      </c>
      <c r="C9" s="75">
        <v>102</v>
      </c>
      <c r="D9" s="75">
        <v>15</v>
      </c>
      <c r="E9" s="75">
        <v>558</v>
      </c>
      <c r="F9" s="75">
        <v>75</v>
      </c>
      <c r="G9" s="75">
        <v>10</v>
      </c>
      <c r="H9" s="75">
        <v>280</v>
      </c>
      <c r="I9" s="52">
        <f>SUM(F9:H9)</f>
        <v>365</v>
      </c>
      <c r="J9" s="73" t="s">
        <v>13</v>
      </c>
    </row>
    <row r="10" spans="1:10" ht="15.75" thickBot="1" x14ac:dyDescent="0.3">
      <c r="A10" s="74" t="s">
        <v>233</v>
      </c>
      <c r="B10" s="75">
        <v>494</v>
      </c>
      <c r="C10" s="75">
        <v>70</v>
      </c>
      <c r="D10" s="75">
        <v>16</v>
      </c>
      <c r="E10" s="75">
        <v>408</v>
      </c>
      <c r="F10" s="75">
        <v>54</v>
      </c>
      <c r="G10" s="75">
        <v>12</v>
      </c>
      <c r="H10" s="75">
        <v>259</v>
      </c>
      <c r="I10" s="52">
        <f t="shared" ref="I10:I28" si="0">SUM(F10:H10)</f>
        <v>325</v>
      </c>
      <c r="J10" s="73" t="s">
        <v>13</v>
      </c>
    </row>
    <row r="11" spans="1:10" ht="15.75" thickBot="1" x14ac:dyDescent="0.3">
      <c r="A11" s="74" t="s">
        <v>234</v>
      </c>
      <c r="B11" s="75">
        <v>458</v>
      </c>
      <c r="C11" s="75">
        <v>52</v>
      </c>
      <c r="D11" s="75">
        <v>13</v>
      </c>
      <c r="E11" s="75">
        <v>393</v>
      </c>
      <c r="F11" s="75">
        <v>31</v>
      </c>
      <c r="G11" s="75">
        <v>8</v>
      </c>
      <c r="H11" s="75">
        <v>192</v>
      </c>
      <c r="I11" s="52">
        <f t="shared" si="0"/>
        <v>231</v>
      </c>
      <c r="J11" s="73" t="s">
        <v>13</v>
      </c>
    </row>
    <row r="12" spans="1:10" ht="15.75" thickBot="1" x14ac:dyDescent="0.3">
      <c r="A12" s="74" t="s">
        <v>13</v>
      </c>
      <c r="B12" s="75" t="s">
        <v>13</v>
      </c>
      <c r="C12" s="75" t="s">
        <v>13</v>
      </c>
      <c r="D12" s="75" t="s">
        <v>13</v>
      </c>
      <c r="E12" s="75" t="s">
        <v>13</v>
      </c>
      <c r="F12" s="75" t="s">
        <v>13</v>
      </c>
      <c r="G12" s="75" t="s">
        <v>13</v>
      </c>
      <c r="H12" s="75" t="s">
        <v>13</v>
      </c>
      <c r="I12" s="52">
        <f t="shared" si="0"/>
        <v>0</v>
      </c>
      <c r="J12" s="73" t="s">
        <v>13</v>
      </c>
    </row>
    <row r="13" spans="1:10" ht="15.75" thickBot="1" x14ac:dyDescent="0.3">
      <c r="A13" s="74" t="s">
        <v>13</v>
      </c>
      <c r="B13" s="75" t="s">
        <v>13</v>
      </c>
      <c r="C13" s="75" t="s">
        <v>13</v>
      </c>
      <c r="D13" s="75" t="s">
        <v>13</v>
      </c>
      <c r="E13" s="75" t="s">
        <v>13</v>
      </c>
      <c r="F13" s="75" t="s">
        <v>13</v>
      </c>
      <c r="G13" s="75" t="s">
        <v>13</v>
      </c>
      <c r="H13" s="75" t="s">
        <v>13</v>
      </c>
      <c r="I13" s="52">
        <f t="shared" si="0"/>
        <v>0</v>
      </c>
      <c r="J13" s="73" t="s">
        <v>13</v>
      </c>
    </row>
    <row r="14" spans="1:10" ht="15.75" thickBot="1" x14ac:dyDescent="0.3">
      <c r="A14" s="74" t="s">
        <v>13</v>
      </c>
      <c r="B14" s="75" t="s">
        <v>13</v>
      </c>
      <c r="C14" s="75" t="s">
        <v>13</v>
      </c>
      <c r="D14" s="75" t="s">
        <v>13</v>
      </c>
      <c r="E14" s="75" t="s">
        <v>13</v>
      </c>
      <c r="F14" s="75" t="s">
        <v>13</v>
      </c>
      <c r="G14" s="75" t="s">
        <v>13</v>
      </c>
      <c r="H14" s="75" t="s">
        <v>13</v>
      </c>
      <c r="I14" s="52">
        <f t="shared" si="0"/>
        <v>0</v>
      </c>
      <c r="J14" s="73" t="s">
        <v>13</v>
      </c>
    </row>
    <row r="15" spans="1:10" ht="15.75" thickBot="1" x14ac:dyDescent="0.3">
      <c r="A15" s="74" t="s">
        <v>13</v>
      </c>
      <c r="B15" s="75" t="s">
        <v>13</v>
      </c>
      <c r="C15" s="75" t="s">
        <v>13</v>
      </c>
      <c r="D15" s="75" t="s">
        <v>13</v>
      </c>
      <c r="E15" s="75" t="s">
        <v>13</v>
      </c>
      <c r="F15" s="75" t="s">
        <v>13</v>
      </c>
      <c r="G15" s="75" t="s">
        <v>13</v>
      </c>
      <c r="H15" s="75" t="s">
        <v>13</v>
      </c>
      <c r="I15" s="52">
        <f t="shared" si="0"/>
        <v>0</v>
      </c>
      <c r="J15" s="73" t="s">
        <v>13</v>
      </c>
    </row>
    <row r="16" spans="1:10" ht="15.75" thickBot="1" x14ac:dyDescent="0.3">
      <c r="A16" s="74" t="s">
        <v>13</v>
      </c>
      <c r="B16" s="75" t="s">
        <v>13</v>
      </c>
      <c r="C16" s="75" t="s">
        <v>13</v>
      </c>
      <c r="D16" s="75" t="s">
        <v>13</v>
      </c>
      <c r="E16" s="75" t="s">
        <v>13</v>
      </c>
      <c r="F16" s="75" t="s">
        <v>13</v>
      </c>
      <c r="G16" s="75" t="s">
        <v>13</v>
      </c>
      <c r="H16" s="75" t="s">
        <v>13</v>
      </c>
      <c r="I16" s="52">
        <f t="shared" si="0"/>
        <v>0</v>
      </c>
      <c r="J16" s="73" t="s">
        <v>13</v>
      </c>
    </row>
    <row r="17" spans="1:10" ht="15.75" thickBot="1" x14ac:dyDescent="0.3">
      <c r="A17" s="74" t="s">
        <v>13</v>
      </c>
      <c r="B17" s="75" t="s">
        <v>13</v>
      </c>
      <c r="C17" s="75" t="s">
        <v>13</v>
      </c>
      <c r="D17" s="75" t="s">
        <v>13</v>
      </c>
      <c r="E17" s="75" t="s">
        <v>13</v>
      </c>
      <c r="F17" s="75" t="s">
        <v>13</v>
      </c>
      <c r="G17" s="75" t="s">
        <v>13</v>
      </c>
      <c r="H17" s="75" t="s">
        <v>13</v>
      </c>
      <c r="I17" s="52">
        <f t="shared" si="0"/>
        <v>0</v>
      </c>
      <c r="J17" s="73" t="s">
        <v>13</v>
      </c>
    </row>
    <row r="18" spans="1:10" ht="15.75" thickBot="1" x14ac:dyDescent="0.3">
      <c r="A18" s="74" t="s">
        <v>13</v>
      </c>
      <c r="B18" s="75" t="s">
        <v>13</v>
      </c>
      <c r="C18" s="75" t="s">
        <v>13</v>
      </c>
      <c r="D18" s="75" t="s">
        <v>13</v>
      </c>
      <c r="E18" s="75" t="s">
        <v>13</v>
      </c>
      <c r="F18" s="75" t="s">
        <v>13</v>
      </c>
      <c r="G18" s="75" t="s">
        <v>13</v>
      </c>
      <c r="H18" s="75" t="s">
        <v>13</v>
      </c>
      <c r="I18" s="52">
        <f t="shared" si="0"/>
        <v>0</v>
      </c>
      <c r="J18" s="73" t="s">
        <v>13</v>
      </c>
    </row>
    <row r="19" spans="1:10" ht="15.75" thickBot="1" x14ac:dyDescent="0.3">
      <c r="A19" s="74" t="s">
        <v>13</v>
      </c>
      <c r="B19" s="75" t="s">
        <v>13</v>
      </c>
      <c r="C19" s="75" t="s">
        <v>13</v>
      </c>
      <c r="D19" s="75" t="s">
        <v>13</v>
      </c>
      <c r="E19" s="75" t="s">
        <v>13</v>
      </c>
      <c r="F19" s="75" t="s">
        <v>13</v>
      </c>
      <c r="G19" s="75" t="s">
        <v>13</v>
      </c>
      <c r="H19" s="75" t="s">
        <v>13</v>
      </c>
      <c r="I19" s="52">
        <f t="shared" si="0"/>
        <v>0</v>
      </c>
      <c r="J19" s="73" t="s">
        <v>13</v>
      </c>
    </row>
    <row r="20" spans="1:10" ht="15.75" thickBot="1" x14ac:dyDescent="0.3">
      <c r="A20" s="74" t="s">
        <v>13</v>
      </c>
      <c r="B20" s="75" t="s">
        <v>13</v>
      </c>
      <c r="C20" s="75" t="s">
        <v>13</v>
      </c>
      <c r="D20" s="75" t="s">
        <v>13</v>
      </c>
      <c r="E20" s="75" t="s">
        <v>13</v>
      </c>
      <c r="F20" s="75" t="s">
        <v>13</v>
      </c>
      <c r="G20" s="75" t="s">
        <v>13</v>
      </c>
      <c r="H20" s="75" t="s">
        <v>13</v>
      </c>
      <c r="I20" s="52">
        <f t="shared" si="0"/>
        <v>0</v>
      </c>
      <c r="J20" s="73" t="s">
        <v>13</v>
      </c>
    </row>
    <row r="21" spans="1:10" ht="15.75" thickBot="1" x14ac:dyDescent="0.3">
      <c r="A21" s="74" t="s">
        <v>13</v>
      </c>
      <c r="B21" s="75" t="s">
        <v>13</v>
      </c>
      <c r="C21" s="75" t="s">
        <v>13</v>
      </c>
      <c r="D21" s="75" t="s">
        <v>13</v>
      </c>
      <c r="E21" s="75" t="s">
        <v>13</v>
      </c>
      <c r="F21" s="75" t="s">
        <v>13</v>
      </c>
      <c r="G21" s="75" t="s">
        <v>13</v>
      </c>
      <c r="H21" s="75" t="s">
        <v>13</v>
      </c>
      <c r="I21" s="52">
        <f t="shared" si="0"/>
        <v>0</v>
      </c>
      <c r="J21" s="73" t="s">
        <v>13</v>
      </c>
    </row>
    <row r="22" spans="1:10" ht="15.75" thickBot="1" x14ac:dyDescent="0.3">
      <c r="A22" s="74" t="s">
        <v>13</v>
      </c>
      <c r="B22" s="75" t="s">
        <v>13</v>
      </c>
      <c r="C22" s="75" t="s">
        <v>13</v>
      </c>
      <c r="D22" s="75" t="s">
        <v>13</v>
      </c>
      <c r="E22" s="75" t="s">
        <v>13</v>
      </c>
      <c r="F22" s="75" t="s">
        <v>13</v>
      </c>
      <c r="G22" s="75" t="s">
        <v>13</v>
      </c>
      <c r="H22" s="75" t="s">
        <v>13</v>
      </c>
      <c r="I22" s="52">
        <f t="shared" si="0"/>
        <v>0</v>
      </c>
      <c r="J22" s="73" t="s">
        <v>13</v>
      </c>
    </row>
    <row r="23" spans="1:10" ht="15.75" thickBot="1" x14ac:dyDescent="0.3">
      <c r="A23" s="74" t="s">
        <v>13</v>
      </c>
      <c r="B23" s="75" t="s">
        <v>13</v>
      </c>
      <c r="C23" s="75" t="s">
        <v>13</v>
      </c>
      <c r="D23" s="75" t="s">
        <v>13</v>
      </c>
      <c r="E23" s="75" t="s">
        <v>13</v>
      </c>
      <c r="F23" s="75" t="s">
        <v>13</v>
      </c>
      <c r="G23" s="75" t="s">
        <v>13</v>
      </c>
      <c r="H23" s="75" t="s">
        <v>13</v>
      </c>
      <c r="I23" s="52">
        <f t="shared" si="0"/>
        <v>0</v>
      </c>
      <c r="J23" s="73" t="s">
        <v>13</v>
      </c>
    </row>
    <row r="24" spans="1:10" ht="15.75" thickBot="1" x14ac:dyDescent="0.3">
      <c r="A24" s="74" t="s">
        <v>13</v>
      </c>
      <c r="B24" s="75" t="s">
        <v>13</v>
      </c>
      <c r="C24" s="75" t="s">
        <v>13</v>
      </c>
      <c r="D24" s="75" t="s">
        <v>13</v>
      </c>
      <c r="E24" s="75" t="s">
        <v>13</v>
      </c>
      <c r="F24" s="75" t="s">
        <v>13</v>
      </c>
      <c r="G24" s="75" t="s">
        <v>13</v>
      </c>
      <c r="H24" s="75" t="s">
        <v>13</v>
      </c>
      <c r="I24" s="52">
        <f t="shared" si="0"/>
        <v>0</v>
      </c>
      <c r="J24" s="73" t="s">
        <v>13</v>
      </c>
    </row>
    <row r="25" spans="1:10" ht="15.75" thickBot="1" x14ac:dyDescent="0.3">
      <c r="A25" s="74" t="s">
        <v>13</v>
      </c>
      <c r="B25" s="75" t="s">
        <v>13</v>
      </c>
      <c r="C25" s="75" t="s">
        <v>13</v>
      </c>
      <c r="D25" s="75" t="s">
        <v>13</v>
      </c>
      <c r="E25" s="75" t="s">
        <v>13</v>
      </c>
      <c r="F25" s="75" t="s">
        <v>13</v>
      </c>
      <c r="G25" s="75" t="s">
        <v>13</v>
      </c>
      <c r="H25" s="75" t="s">
        <v>13</v>
      </c>
      <c r="I25" s="52">
        <f t="shared" si="0"/>
        <v>0</v>
      </c>
      <c r="J25" s="73" t="s">
        <v>13</v>
      </c>
    </row>
    <row r="26" spans="1:10" ht="15.75" thickBot="1" x14ac:dyDescent="0.3">
      <c r="A26" s="74" t="s">
        <v>13</v>
      </c>
      <c r="B26" s="75" t="s">
        <v>13</v>
      </c>
      <c r="C26" s="75" t="s">
        <v>13</v>
      </c>
      <c r="D26" s="75" t="s">
        <v>13</v>
      </c>
      <c r="E26" s="75" t="s">
        <v>13</v>
      </c>
      <c r="F26" s="75" t="s">
        <v>13</v>
      </c>
      <c r="G26" s="75" t="s">
        <v>13</v>
      </c>
      <c r="H26" s="75" t="s">
        <v>13</v>
      </c>
      <c r="I26" s="52">
        <f t="shared" si="0"/>
        <v>0</v>
      </c>
      <c r="J26" s="73" t="s">
        <v>13</v>
      </c>
    </row>
    <row r="27" spans="1:10" ht="15.75" thickBot="1" x14ac:dyDescent="0.3">
      <c r="A27" s="74" t="s">
        <v>13</v>
      </c>
      <c r="B27" s="75" t="s">
        <v>13</v>
      </c>
      <c r="C27" s="75" t="s">
        <v>13</v>
      </c>
      <c r="D27" s="75" t="s">
        <v>13</v>
      </c>
      <c r="E27" s="75" t="s">
        <v>13</v>
      </c>
      <c r="F27" s="75" t="s">
        <v>13</v>
      </c>
      <c r="G27" s="75" t="s">
        <v>13</v>
      </c>
      <c r="H27" s="75" t="s">
        <v>13</v>
      </c>
      <c r="I27" s="52">
        <f t="shared" si="0"/>
        <v>0</v>
      </c>
      <c r="J27" s="73" t="s">
        <v>13</v>
      </c>
    </row>
    <row r="28" spans="1:10" ht="15.75" thickBot="1" x14ac:dyDescent="0.3">
      <c r="A28" s="53" t="s">
        <v>28</v>
      </c>
      <c r="B28" s="52">
        <f t="shared" ref="B28:H28" si="1">SUM(B9:B27)</f>
        <v>1627</v>
      </c>
      <c r="C28" s="52">
        <f t="shared" si="1"/>
        <v>224</v>
      </c>
      <c r="D28" s="52">
        <f t="shared" si="1"/>
        <v>44</v>
      </c>
      <c r="E28" s="52">
        <f t="shared" si="1"/>
        <v>1359</v>
      </c>
      <c r="F28" s="52">
        <f t="shared" si="1"/>
        <v>160</v>
      </c>
      <c r="G28" s="52">
        <f t="shared" si="1"/>
        <v>30</v>
      </c>
      <c r="H28" s="52">
        <f t="shared" si="1"/>
        <v>731</v>
      </c>
      <c r="I28" s="52">
        <f t="shared" si="0"/>
        <v>921</v>
      </c>
      <c r="J28" s="52">
        <f>SUM(J9:J27)</f>
        <v>0</v>
      </c>
    </row>
    <row r="29" spans="1:10" x14ac:dyDescent="0.25">
      <c r="A29" s="17" t="s">
        <v>153</v>
      </c>
    </row>
  </sheetData>
  <sheetProtection algorithmName="SHA-512" hashValue="4rYpEX1Xckhwf6frLNmQ/JmmDM4UDmtouiLc4M8jK32D/U1Ig+pNAl0/vJUxI/3COGff7IS1sKSgtUZBN7ocWA==" saltValue="z055k+uTUioZajya5C7WfQ==" spinCount="100000" sheet="1" objects="1" scenarios="1"/>
  <mergeCells count="13">
    <mergeCell ref="A1:J1"/>
    <mergeCell ref="A2:J2"/>
    <mergeCell ref="A3:J3"/>
    <mergeCell ref="A4:J4"/>
    <mergeCell ref="F5:H5"/>
    <mergeCell ref="I5:I8"/>
    <mergeCell ref="F6:H6"/>
    <mergeCell ref="F7:H7"/>
    <mergeCell ref="A5:A8"/>
    <mergeCell ref="B5:B8"/>
    <mergeCell ref="C5:E5"/>
    <mergeCell ref="C6:E6"/>
    <mergeCell ref="C7:E7"/>
  </mergeCells>
  <pageMargins left="0.25" right="0.2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topLeftCell="A7" zoomScale="110" zoomScaleNormal="110" workbookViewId="0">
      <selection activeCell="F29" sqref="F29"/>
    </sheetView>
  </sheetViews>
  <sheetFormatPr defaultRowHeight="15" x14ac:dyDescent="0.25"/>
  <cols>
    <col min="1" max="1" width="34.5703125" customWidth="1"/>
    <col min="2" max="7" width="14.140625" customWidth="1"/>
  </cols>
  <sheetData>
    <row r="1" spans="1:7" ht="20.25" x14ac:dyDescent="0.25">
      <c r="A1" s="130" t="s">
        <v>154</v>
      </c>
      <c r="B1" s="130"/>
      <c r="C1" s="130"/>
      <c r="D1" s="130"/>
      <c r="E1" s="130"/>
      <c r="F1" s="130"/>
      <c r="G1" s="130"/>
    </row>
    <row r="2" spans="1:7" ht="20.25" x14ac:dyDescent="0.25">
      <c r="A2" s="130" t="s">
        <v>155</v>
      </c>
      <c r="B2" s="130"/>
      <c r="C2" s="130"/>
      <c r="D2" s="130"/>
      <c r="E2" s="130"/>
      <c r="F2" s="130"/>
      <c r="G2" s="130"/>
    </row>
    <row r="3" spans="1:7" x14ac:dyDescent="0.25">
      <c r="A3" s="131" t="s">
        <v>156</v>
      </c>
      <c r="B3" s="131"/>
      <c r="C3" s="131"/>
      <c r="D3" s="131"/>
      <c r="E3" s="131"/>
      <c r="F3" s="131"/>
      <c r="G3" s="131"/>
    </row>
    <row r="4" spans="1:7" ht="15.75" thickBot="1" x14ac:dyDescent="0.3">
      <c r="A4" s="183" t="s">
        <v>144</v>
      </c>
      <c r="B4" s="183"/>
      <c r="C4" s="183"/>
      <c r="D4" s="183"/>
      <c r="E4" s="183"/>
      <c r="F4" s="183"/>
      <c r="G4" s="183"/>
    </row>
    <row r="5" spans="1:7" x14ac:dyDescent="0.25">
      <c r="A5" s="218" t="s">
        <v>2</v>
      </c>
      <c r="B5" s="218" t="s">
        <v>145</v>
      </c>
      <c r="C5" s="215" t="s">
        <v>146</v>
      </c>
      <c r="D5" s="216"/>
      <c r="E5" s="217"/>
      <c r="F5" s="218" t="s">
        <v>192</v>
      </c>
      <c r="G5" s="47" t="s">
        <v>71</v>
      </c>
    </row>
    <row r="6" spans="1:7" ht="22.5" x14ac:dyDescent="0.25">
      <c r="A6" s="219"/>
      <c r="B6" s="219"/>
      <c r="C6" s="221" t="s">
        <v>147</v>
      </c>
      <c r="D6" s="222"/>
      <c r="E6" s="223"/>
      <c r="F6" s="219"/>
      <c r="G6" s="48" t="s">
        <v>149</v>
      </c>
    </row>
    <row r="7" spans="1:7" x14ac:dyDescent="0.25">
      <c r="A7" s="219"/>
      <c r="B7" s="219"/>
      <c r="C7" s="221" t="s">
        <v>148</v>
      </c>
      <c r="D7" s="222"/>
      <c r="E7" s="223"/>
      <c r="F7" s="219"/>
      <c r="G7" s="49" t="s">
        <v>150</v>
      </c>
    </row>
    <row r="8" spans="1:7" ht="15.75" thickBot="1" x14ac:dyDescent="0.3">
      <c r="A8" s="220"/>
      <c r="B8" s="220"/>
      <c r="C8" s="50" t="s">
        <v>74</v>
      </c>
      <c r="D8" s="50" t="s">
        <v>151</v>
      </c>
      <c r="E8" s="50" t="s">
        <v>152</v>
      </c>
      <c r="F8" s="220"/>
      <c r="G8" s="51"/>
    </row>
    <row r="9" spans="1:7" ht="15.75" thickBot="1" x14ac:dyDescent="0.3">
      <c r="A9" s="74" t="s">
        <v>232</v>
      </c>
      <c r="B9" s="75">
        <v>675</v>
      </c>
      <c r="C9" s="75">
        <v>28</v>
      </c>
      <c r="D9" s="75">
        <v>1</v>
      </c>
      <c r="E9" s="75">
        <v>48</v>
      </c>
      <c r="F9" s="52">
        <f>SUM(C9:E9)</f>
        <v>77</v>
      </c>
      <c r="G9" s="73" t="s">
        <v>13</v>
      </c>
    </row>
    <row r="10" spans="1:7" ht="15.75" thickBot="1" x14ac:dyDescent="0.3">
      <c r="A10" s="74" t="s">
        <v>233</v>
      </c>
      <c r="B10" s="75">
        <v>494</v>
      </c>
      <c r="C10" s="75">
        <v>14</v>
      </c>
      <c r="D10" s="75">
        <v>1</v>
      </c>
      <c r="E10" s="75">
        <v>22</v>
      </c>
      <c r="F10" s="52">
        <f t="shared" ref="F10:F28" si="0">SUM(C10:E10)</f>
        <v>37</v>
      </c>
      <c r="G10" s="73" t="s">
        <v>13</v>
      </c>
    </row>
    <row r="11" spans="1:7" ht="15.75" thickBot="1" x14ac:dyDescent="0.3">
      <c r="A11" s="74" t="s">
        <v>234</v>
      </c>
      <c r="B11" s="75">
        <v>458</v>
      </c>
      <c r="C11" s="75">
        <v>19</v>
      </c>
      <c r="D11" s="75">
        <v>4</v>
      </c>
      <c r="E11" s="75">
        <v>50</v>
      </c>
      <c r="F11" s="52">
        <f t="shared" si="0"/>
        <v>73</v>
      </c>
      <c r="G11" s="73" t="s">
        <v>13</v>
      </c>
    </row>
    <row r="12" spans="1:7" ht="15.75" thickBot="1" x14ac:dyDescent="0.3">
      <c r="A12" s="74" t="s">
        <v>13</v>
      </c>
      <c r="B12" s="75" t="s">
        <v>13</v>
      </c>
      <c r="C12" s="75" t="s">
        <v>13</v>
      </c>
      <c r="D12" s="75" t="s">
        <v>13</v>
      </c>
      <c r="E12" s="75" t="s">
        <v>13</v>
      </c>
      <c r="F12" s="52">
        <f t="shared" si="0"/>
        <v>0</v>
      </c>
      <c r="G12" s="73" t="s">
        <v>13</v>
      </c>
    </row>
    <row r="13" spans="1:7" ht="15.75" thickBot="1" x14ac:dyDescent="0.3">
      <c r="A13" s="74" t="s">
        <v>13</v>
      </c>
      <c r="B13" s="75" t="s">
        <v>13</v>
      </c>
      <c r="C13" s="75" t="s">
        <v>13</v>
      </c>
      <c r="D13" s="75" t="s">
        <v>13</v>
      </c>
      <c r="E13" s="75" t="s">
        <v>13</v>
      </c>
      <c r="F13" s="52">
        <f t="shared" si="0"/>
        <v>0</v>
      </c>
      <c r="G13" s="73" t="s">
        <v>13</v>
      </c>
    </row>
    <row r="14" spans="1:7" ht="15.75" thickBot="1" x14ac:dyDescent="0.3">
      <c r="A14" s="74" t="s">
        <v>13</v>
      </c>
      <c r="B14" s="75" t="s">
        <v>13</v>
      </c>
      <c r="C14" s="75" t="s">
        <v>13</v>
      </c>
      <c r="D14" s="75" t="s">
        <v>13</v>
      </c>
      <c r="E14" s="75" t="s">
        <v>13</v>
      </c>
      <c r="F14" s="52">
        <f t="shared" si="0"/>
        <v>0</v>
      </c>
      <c r="G14" s="73" t="s">
        <v>13</v>
      </c>
    </row>
    <row r="15" spans="1:7" ht="15.75" thickBot="1" x14ac:dyDescent="0.3">
      <c r="A15" s="74" t="s">
        <v>13</v>
      </c>
      <c r="B15" s="75" t="s">
        <v>13</v>
      </c>
      <c r="C15" s="75" t="s">
        <v>13</v>
      </c>
      <c r="D15" s="75" t="s">
        <v>13</v>
      </c>
      <c r="E15" s="75" t="s">
        <v>13</v>
      </c>
      <c r="F15" s="52">
        <f t="shared" si="0"/>
        <v>0</v>
      </c>
      <c r="G15" s="73" t="s">
        <v>13</v>
      </c>
    </row>
    <row r="16" spans="1:7" ht="15.75" thickBot="1" x14ac:dyDescent="0.3">
      <c r="A16" s="74" t="s">
        <v>13</v>
      </c>
      <c r="B16" s="75" t="s">
        <v>13</v>
      </c>
      <c r="C16" s="75" t="s">
        <v>13</v>
      </c>
      <c r="D16" s="75" t="s">
        <v>13</v>
      </c>
      <c r="E16" s="75" t="s">
        <v>13</v>
      </c>
      <c r="F16" s="52">
        <f t="shared" si="0"/>
        <v>0</v>
      </c>
      <c r="G16" s="73" t="s">
        <v>13</v>
      </c>
    </row>
    <row r="17" spans="1:7" ht="15.75" thickBot="1" x14ac:dyDescent="0.3">
      <c r="A17" s="74" t="s">
        <v>13</v>
      </c>
      <c r="B17" s="75" t="s">
        <v>13</v>
      </c>
      <c r="C17" s="75" t="s">
        <v>13</v>
      </c>
      <c r="D17" s="75" t="s">
        <v>13</v>
      </c>
      <c r="E17" s="75" t="s">
        <v>13</v>
      </c>
      <c r="F17" s="52">
        <f t="shared" si="0"/>
        <v>0</v>
      </c>
      <c r="G17" s="73" t="s">
        <v>13</v>
      </c>
    </row>
    <row r="18" spans="1:7" ht="15.75" thickBot="1" x14ac:dyDescent="0.3">
      <c r="A18" s="74" t="s">
        <v>13</v>
      </c>
      <c r="B18" s="75" t="s">
        <v>13</v>
      </c>
      <c r="C18" s="75" t="s">
        <v>13</v>
      </c>
      <c r="D18" s="75" t="s">
        <v>13</v>
      </c>
      <c r="E18" s="75" t="s">
        <v>13</v>
      </c>
      <c r="F18" s="52">
        <f t="shared" si="0"/>
        <v>0</v>
      </c>
      <c r="G18" s="73" t="s">
        <v>13</v>
      </c>
    </row>
    <row r="19" spans="1:7" ht="15.75" thickBot="1" x14ac:dyDescent="0.3">
      <c r="A19" s="74" t="s">
        <v>13</v>
      </c>
      <c r="B19" s="75" t="s">
        <v>13</v>
      </c>
      <c r="C19" s="75" t="s">
        <v>13</v>
      </c>
      <c r="D19" s="75" t="s">
        <v>13</v>
      </c>
      <c r="E19" s="75" t="s">
        <v>13</v>
      </c>
      <c r="F19" s="52">
        <f t="shared" si="0"/>
        <v>0</v>
      </c>
      <c r="G19" s="73" t="s">
        <v>13</v>
      </c>
    </row>
    <row r="20" spans="1:7" ht="15.75" thickBot="1" x14ac:dyDescent="0.3">
      <c r="A20" s="74" t="s">
        <v>13</v>
      </c>
      <c r="B20" s="75" t="s">
        <v>13</v>
      </c>
      <c r="C20" s="75" t="s">
        <v>13</v>
      </c>
      <c r="D20" s="75" t="s">
        <v>13</v>
      </c>
      <c r="E20" s="75" t="s">
        <v>13</v>
      </c>
      <c r="F20" s="52">
        <f t="shared" si="0"/>
        <v>0</v>
      </c>
      <c r="G20" s="73" t="s">
        <v>13</v>
      </c>
    </row>
    <row r="21" spans="1:7" ht="15.75" thickBot="1" x14ac:dyDescent="0.3">
      <c r="A21" s="74" t="s">
        <v>13</v>
      </c>
      <c r="B21" s="75" t="s">
        <v>13</v>
      </c>
      <c r="C21" s="75" t="s">
        <v>13</v>
      </c>
      <c r="D21" s="75" t="s">
        <v>13</v>
      </c>
      <c r="E21" s="75" t="s">
        <v>13</v>
      </c>
      <c r="F21" s="52">
        <f t="shared" si="0"/>
        <v>0</v>
      </c>
      <c r="G21" s="73" t="s">
        <v>13</v>
      </c>
    </row>
    <row r="22" spans="1:7" ht="15.75" thickBot="1" x14ac:dyDescent="0.3">
      <c r="A22" s="74" t="s">
        <v>13</v>
      </c>
      <c r="B22" s="75" t="s">
        <v>13</v>
      </c>
      <c r="C22" s="75" t="s">
        <v>13</v>
      </c>
      <c r="D22" s="75" t="s">
        <v>13</v>
      </c>
      <c r="E22" s="75" t="s">
        <v>13</v>
      </c>
      <c r="F22" s="52">
        <f t="shared" si="0"/>
        <v>0</v>
      </c>
      <c r="G22" s="73" t="s">
        <v>13</v>
      </c>
    </row>
    <row r="23" spans="1:7" ht="15.75" thickBot="1" x14ac:dyDescent="0.3">
      <c r="A23" s="74" t="s">
        <v>13</v>
      </c>
      <c r="B23" s="75" t="s">
        <v>13</v>
      </c>
      <c r="C23" s="75" t="s">
        <v>13</v>
      </c>
      <c r="D23" s="75" t="s">
        <v>13</v>
      </c>
      <c r="E23" s="75" t="s">
        <v>13</v>
      </c>
      <c r="F23" s="52">
        <f t="shared" si="0"/>
        <v>0</v>
      </c>
      <c r="G23" s="73" t="s">
        <v>13</v>
      </c>
    </row>
    <row r="24" spans="1:7" ht="15.75" thickBot="1" x14ac:dyDescent="0.3">
      <c r="A24" s="74" t="s">
        <v>13</v>
      </c>
      <c r="B24" s="75" t="s">
        <v>13</v>
      </c>
      <c r="C24" s="75" t="s">
        <v>13</v>
      </c>
      <c r="D24" s="75" t="s">
        <v>13</v>
      </c>
      <c r="E24" s="75" t="s">
        <v>13</v>
      </c>
      <c r="F24" s="52">
        <f t="shared" si="0"/>
        <v>0</v>
      </c>
      <c r="G24" s="73" t="s">
        <v>13</v>
      </c>
    </row>
    <row r="25" spans="1:7" ht="15.75" thickBot="1" x14ac:dyDescent="0.3">
      <c r="A25" s="74" t="s">
        <v>13</v>
      </c>
      <c r="B25" s="75" t="s">
        <v>13</v>
      </c>
      <c r="C25" s="75" t="s">
        <v>13</v>
      </c>
      <c r="D25" s="75" t="s">
        <v>13</v>
      </c>
      <c r="E25" s="75" t="s">
        <v>13</v>
      </c>
      <c r="F25" s="52">
        <f t="shared" si="0"/>
        <v>0</v>
      </c>
      <c r="G25" s="73" t="s">
        <v>13</v>
      </c>
    </row>
    <row r="26" spans="1:7" ht="15.75" thickBot="1" x14ac:dyDescent="0.3">
      <c r="A26" s="74" t="s">
        <v>13</v>
      </c>
      <c r="B26" s="75" t="s">
        <v>13</v>
      </c>
      <c r="C26" s="75" t="s">
        <v>13</v>
      </c>
      <c r="D26" s="75" t="s">
        <v>13</v>
      </c>
      <c r="E26" s="75" t="s">
        <v>13</v>
      </c>
      <c r="F26" s="52">
        <f t="shared" si="0"/>
        <v>0</v>
      </c>
      <c r="G26" s="73" t="s">
        <v>13</v>
      </c>
    </row>
    <row r="27" spans="1:7" ht="15.75" thickBot="1" x14ac:dyDescent="0.3">
      <c r="A27" s="74" t="s">
        <v>13</v>
      </c>
      <c r="B27" s="75" t="s">
        <v>13</v>
      </c>
      <c r="C27" s="75" t="s">
        <v>13</v>
      </c>
      <c r="D27" s="75" t="s">
        <v>13</v>
      </c>
      <c r="E27" s="75" t="s">
        <v>13</v>
      </c>
      <c r="F27" s="52">
        <f t="shared" si="0"/>
        <v>0</v>
      </c>
      <c r="G27" s="73" t="s">
        <v>13</v>
      </c>
    </row>
    <row r="28" spans="1:7" ht="15.75" thickBot="1" x14ac:dyDescent="0.3">
      <c r="A28" s="53" t="s">
        <v>28</v>
      </c>
      <c r="B28" s="52">
        <f>SUM(B9:B27)</f>
        <v>1627</v>
      </c>
      <c r="C28" s="52">
        <f>SUM(C9:C27)</f>
        <v>61</v>
      </c>
      <c r="D28" s="52">
        <f>SUM(D9:D27)</f>
        <v>6</v>
      </c>
      <c r="E28" s="52">
        <f>SUM(E9:E27)</f>
        <v>120</v>
      </c>
      <c r="F28" s="52">
        <f t="shared" si="0"/>
        <v>187</v>
      </c>
      <c r="G28" s="52">
        <f>SUM(G9:G27)</f>
        <v>0</v>
      </c>
    </row>
    <row r="29" spans="1:7" x14ac:dyDescent="0.25">
      <c r="A29" s="17" t="s">
        <v>153</v>
      </c>
    </row>
  </sheetData>
  <sheetProtection algorithmName="SHA-512" hashValue="4QXoLLyYsRiyb/Y9WXrD/Y8hsZebAr0hsTPlrzufKbNAv6ZZg9Sw8trQnqTIadpJcdDzXugmP1Y8islUxB5DpQ==" saltValue="kdtCs97fW64I7QJXEVDQT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9"/>
  <sheetViews>
    <sheetView zoomScale="110" zoomScaleNormal="110" workbookViewId="0">
      <selection activeCell="A9" sqref="A9"/>
    </sheetView>
  </sheetViews>
  <sheetFormatPr defaultRowHeight="15" x14ac:dyDescent="0.25"/>
  <cols>
    <col min="1" max="1" width="33.85546875" customWidth="1"/>
    <col min="2" max="7" width="14.28515625" customWidth="1"/>
  </cols>
  <sheetData>
    <row r="1" spans="1:7" ht="20.25" x14ac:dyDescent="0.25">
      <c r="A1" s="130" t="s">
        <v>157</v>
      </c>
      <c r="B1" s="130"/>
      <c r="C1" s="130"/>
      <c r="D1" s="130"/>
      <c r="E1" s="130"/>
      <c r="F1" s="130"/>
      <c r="G1" s="130"/>
    </row>
    <row r="2" spans="1:7" ht="20.25" x14ac:dyDescent="0.25">
      <c r="A2" s="130" t="s">
        <v>158</v>
      </c>
      <c r="B2" s="130"/>
      <c r="C2" s="130"/>
      <c r="D2" s="130"/>
      <c r="E2" s="130"/>
      <c r="F2" s="130"/>
      <c r="G2" s="130"/>
    </row>
    <row r="3" spans="1:7" x14ac:dyDescent="0.25">
      <c r="A3" s="131" t="s">
        <v>164</v>
      </c>
      <c r="B3" s="131"/>
      <c r="C3" s="131"/>
      <c r="D3" s="131"/>
      <c r="E3" s="131"/>
      <c r="F3" s="131"/>
      <c r="G3" s="131"/>
    </row>
    <row r="4" spans="1:7" ht="15.75" thickBot="1" x14ac:dyDescent="0.3">
      <c r="A4" s="183" t="s">
        <v>144</v>
      </c>
      <c r="B4" s="183"/>
      <c r="C4" s="183"/>
      <c r="D4" s="183"/>
      <c r="E4" s="183"/>
      <c r="F4" s="183"/>
      <c r="G4" s="183"/>
    </row>
    <row r="5" spans="1:7" x14ac:dyDescent="0.25">
      <c r="A5" s="218" t="s">
        <v>2</v>
      </c>
      <c r="B5" s="218" t="s">
        <v>145</v>
      </c>
      <c r="C5" s="215" t="s">
        <v>146</v>
      </c>
      <c r="D5" s="216"/>
      <c r="E5" s="217"/>
      <c r="F5" s="218" t="s">
        <v>192</v>
      </c>
      <c r="G5" s="47" t="s">
        <v>71</v>
      </c>
    </row>
    <row r="6" spans="1:7" ht="22.5" x14ac:dyDescent="0.25">
      <c r="A6" s="219"/>
      <c r="B6" s="219"/>
      <c r="C6" s="221" t="s">
        <v>147</v>
      </c>
      <c r="D6" s="222"/>
      <c r="E6" s="223"/>
      <c r="F6" s="219"/>
      <c r="G6" s="48" t="s">
        <v>149</v>
      </c>
    </row>
    <row r="7" spans="1:7" x14ac:dyDescent="0.25">
      <c r="A7" s="219"/>
      <c r="B7" s="219"/>
      <c r="C7" s="221" t="s">
        <v>148</v>
      </c>
      <c r="D7" s="222"/>
      <c r="E7" s="223"/>
      <c r="F7" s="219"/>
      <c r="G7" s="49" t="s">
        <v>150</v>
      </c>
    </row>
    <row r="8" spans="1:7" ht="15.75" thickBot="1" x14ac:dyDescent="0.3">
      <c r="A8" s="220"/>
      <c r="B8" s="220"/>
      <c r="C8" s="50" t="s">
        <v>74</v>
      </c>
      <c r="D8" s="50" t="s">
        <v>151</v>
      </c>
      <c r="E8" s="50" t="s">
        <v>152</v>
      </c>
      <c r="F8" s="220"/>
      <c r="G8" s="51"/>
    </row>
    <row r="9" spans="1:7" ht="15.75" thickBot="1" x14ac:dyDescent="0.3">
      <c r="A9" s="74" t="s">
        <v>250</v>
      </c>
      <c r="B9" s="75" t="s">
        <v>13</v>
      </c>
      <c r="C9" s="75" t="s">
        <v>13</v>
      </c>
      <c r="D9" s="75" t="s">
        <v>13</v>
      </c>
      <c r="E9" s="75" t="s">
        <v>13</v>
      </c>
      <c r="F9" s="52">
        <f>SUM(C9:E9)</f>
        <v>0</v>
      </c>
      <c r="G9" s="73" t="s">
        <v>13</v>
      </c>
    </row>
    <row r="10" spans="1:7" ht="15.75" thickBot="1" x14ac:dyDescent="0.3">
      <c r="A10" s="74" t="s">
        <v>13</v>
      </c>
      <c r="B10" s="75" t="s">
        <v>13</v>
      </c>
      <c r="C10" s="75" t="s">
        <v>13</v>
      </c>
      <c r="D10" s="75" t="s">
        <v>13</v>
      </c>
      <c r="E10" s="75" t="s">
        <v>13</v>
      </c>
      <c r="F10" s="52">
        <f t="shared" ref="F10:F28" si="0">SUM(C10:E10)</f>
        <v>0</v>
      </c>
      <c r="G10" s="73" t="s">
        <v>13</v>
      </c>
    </row>
    <row r="11" spans="1:7" ht="15.75" thickBot="1" x14ac:dyDescent="0.3">
      <c r="A11" s="74" t="s">
        <v>13</v>
      </c>
      <c r="B11" s="75" t="s">
        <v>13</v>
      </c>
      <c r="C11" s="75" t="s">
        <v>13</v>
      </c>
      <c r="D11" s="75" t="s">
        <v>13</v>
      </c>
      <c r="E11" s="75" t="s">
        <v>13</v>
      </c>
      <c r="F11" s="52">
        <f t="shared" si="0"/>
        <v>0</v>
      </c>
      <c r="G11" s="73" t="s">
        <v>13</v>
      </c>
    </row>
    <row r="12" spans="1:7" ht="15.75" thickBot="1" x14ac:dyDescent="0.3">
      <c r="A12" s="74" t="s">
        <v>13</v>
      </c>
      <c r="B12" s="75" t="s">
        <v>13</v>
      </c>
      <c r="C12" s="75" t="s">
        <v>13</v>
      </c>
      <c r="D12" s="75" t="s">
        <v>13</v>
      </c>
      <c r="E12" s="75" t="s">
        <v>13</v>
      </c>
      <c r="F12" s="52">
        <f t="shared" si="0"/>
        <v>0</v>
      </c>
      <c r="G12" s="73" t="s">
        <v>13</v>
      </c>
    </row>
    <row r="13" spans="1:7" ht="15.75" thickBot="1" x14ac:dyDescent="0.3">
      <c r="A13" s="74" t="s">
        <v>13</v>
      </c>
      <c r="B13" s="75" t="s">
        <v>13</v>
      </c>
      <c r="C13" s="75" t="s">
        <v>13</v>
      </c>
      <c r="D13" s="75" t="s">
        <v>13</v>
      </c>
      <c r="E13" s="75" t="s">
        <v>13</v>
      </c>
      <c r="F13" s="52">
        <f t="shared" si="0"/>
        <v>0</v>
      </c>
      <c r="G13" s="73" t="s">
        <v>13</v>
      </c>
    </row>
    <row r="14" spans="1:7" ht="15.75" thickBot="1" x14ac:dyDescent="0.3">
      <c r="A14" s="74" t="s">
        <v>13</v>
      </c>
      <c r="B14" s="75" t="s">
        <v>13</v>
      </c>
      <c r="C14" s="75" t="s">
        <v>13</v>
      </c>
      <c r="D14" s="75" t="s">
        <v>13</v>
      </c>
      <c r="E14" s="75" t="s">
        <v>13</v>
      </c>
      <c r="F14" s="52">
        <f t="shared" si="0"/>
        <v>0</v>
      </c>
      <c r="G14" s="73" t="s">
        <v>13</v>
      </c>
    </row>
    <row r="15" spans="1:7" ht="15.75" thickBot="1" x14ac:dyDescent="0.3">
      <c r="A15" s="74" t="s">
        <v>13</v>
      </c>
      <c r="B15" s="75" t="s">
        <v>13</v>
      </c>
      <c r="C15" s="75" t="s">
        <v>13</v>
      </c>
      <c r="D15" s="75" t="s">
        <v>13</v>
      </c>
      <c r="E15" s="75" t="s">
        <v>13</v>
      </c>
      <c r="F15" s="52">
        <f t="shared" si="0"/>
        <v>0</v>
      </c>
      <c r="G15" s="73" t="s">
        <v>13</v>
      </c>
    </row>
    <row r="16" spans="1:7" ht="15.75" thickBot="1" x14ac:dyDescent="0.3">
      <c r="A16" s="74" t="s">
        <v>13</v>
      </c>
      <c r="B16" s="75" t="s">
        <v>13</v>
      </c>
      <c r="C16" s="75" t="s">
        <v>13</v>
      </c>
      <c r="D16" s="75" t="s">
        <v>13</v>
      </c>
      <c r="E16" s="75" t="s">
        <v>13</v>
      </c>
      <c r="F16" s="52">
        <f t="shared" si="0"/>
        <v>0</v>
      </c>
      <c r="G16" s="73" t="s">
        <v>13</v>
      </c>
    </row>
    <row r="17" spans="1:7" ht="15.75" thickBot="1" x14ac:dyDescent="0.3">
      <c r="A17" s="74" t="s">
        <v>13</v>
      </c>
      <c r="B17" s="75" t="s">
        <v>13</v>
      </c>
      <c r="C17" s="75" t="s">
        <v>13</v>
      </c>
      <c r="D17" s="75" t="s">
        <v>13</v>
      </c>
      <c r="E17" s="75" t="s">
        <v>13</v>
      </c>
      <c r="F17" s="52">
        <f t="shared" si="0"/>
        <v>0</v>
      </c>
      <c r="G17" s="73" t="s">
        <v>13</v>
      </c>
    </row>
    <row r="18" spans="1:7" ht="15.75" thickBot="1" x14ac:dyDescent="0.3">
      <c r="A18" s="74" t="s">
        <v>13</v>
      </c>
      <c r="B18" s="75" t="s">
        <v>13</v>
      </c>
      <c r="C18" s="75" t="s">
        <v>13</v>
      </c>
      <c r="D18" s="75" t="s">
        <v>13</v>
      </c>
      <c r="E18" s="75" t="s">
        <v>13</v>
      </c>
      <c r="F18" s="52">
        <f t="shared" si="0"/>
        <v>0</v>
      </c>
      <c r="G18" s="73" t="s">
        <v>13</v>
      </c>
    </row>
    <row r="19" spans="1:7" ht="15.75" thickBot="1" x14ac:dyDescent="0.3">
      <c r="A19" s="74" t="s">
        <v>13</v>
      </c>
      <c r="B19" s="75" t="s">
        <v>13</v>
      </c>
      <c r="C19" s="75" t="s">
        <v>13</v>
      </c>
      <c r="D19" s="75" t="s">
        <v>13</v>
      </c>
      <c r="E19" s="75" t="s">
        <v>13</v>
      </c>
      <c r="F19" s="52">
        <f t="shared" si="0"/>
        <v>0</v>
      </c>
      <c r="G19" s="73" t="s">
        <v>13</v>
      </c>
    </row>
    <row r="20" spans="1:7" ht="15.75" thickBot="1" x14ac:dyDescent="0.3">
      <c r="A20" s="74" t="s">
        <v>13</v>
      </c>
      <c r="B20" s="75" t="s">
        <v>13</v>
      </c>
      <c r="C20" s="75" t="s">
        <v>13</v>
      </c>
      <c r="D20" s="75" t="s">
        <v>13</v>
      </c>
      <c r="E20" s="75" t="s">
        <v>13</v>
      </c>
      <c r="F20" s="52">
        <f t="shared" si="0"/>
        <v>0</v>
      </c>
      <c r="G20" s="73" t="s">
        <v>13</v>
      </c>
    </row>
    <row r="21" spans="1:7" ht="15.75" thickBot="1" x14ac:dyDescent="0.3">
      <c r="A21" s="74" t="s">
        <v>13</v>
      </c>
      <c r="B21" s="75" t="s">
        <v>13</v>
      </c>
      <c r="C21" s="75" t="s">
        <v>13</v>
      </c>
      <c r="D21" s="75" t="s">
        <v>13</v>
      </c>
      <c r="E21" s="75" t="s">
        <v>13</v>
      </c>
      <c r="F21" s="52">
        <f t="shared" si="0"/>
        <v>0</v>
      </c>
      <c r="G21" s="73" t="s">
        <v>13</v>
      </c>
    </row>
    <row r="22" spans="1:7" ht="15.75" thickBot="1" x14ac:dyDescent="0.3">
      <c r="A22" s="74" t="s">
        <v>13</v>
      </c>
      <c r="B22" s="75" t="s">
        <v>13</v>
      </c>
      <c r="C22" s="75" t="s">
        <v>13</v>
      </c>
      <c r="D22" s="75" t="s">
        <v>13</v>
      </c>
      <c r="E22" s="75" t="s">
        <v>13</v>
      </c>
      <c r="F22" s="52">
        <f t="shared" si="0"/>
        <v>0</v>
      </c>
      <c r="G22" s="73" t="s">
        <v>13</v>
      </c>
    </row>
    <row r="23" spans="1:7" ht="15.75" thickBot="1" x14ac:dyDescent="0.3">
      <c r="A23" s="74" t="s">
        <v>13</v>
      </c>
      <c r="B23" s="75" t="s">
        <v>13</v>
      </c>
      <c r="C23" s="75" t="s">
        <v>13</v>
      </c>
      <c r="D23" s="75" t="s">
        <v>13</v>
      </c>
      <c r="E23" s="75" t="s">
        <v>13</v>
      </c>
      <c r="F23" s="52">
        <f t="shared" si="0"/>
        <v>0</v>
      </c>
      <c r="G23" s="73" t="s">
        <v>13</v>
      </c>
    </row>
    <row r="24" spans="1:7" ht="15.75" thickBot="1" x14ac:dyDescent="0.3">
      <c r="A24" s="74" t="s">
        <v>13</v>
      </c>
      <c r="B24" s="75" t="s">
        <v>13</v>
      </c>
      <c r="C24" s="75" t="s">
        <v>13</v>
      </c>
      <c r="D24" s="75" t="s">
        <v>13</v>
      </c>
      <c r="E24" s="75" t="s">
        <v>13</v>
      </c>
      <c r="F24" s="52">
        <f t="shared" si="0"/>
        <v>0</v>
      </c>
      <c r="G24" s="73" t="s">
        <v>13</v>
      </c>
    </row>
    <row r="25" spans="1:7" ht="15.75" thickBot="1" x14ac:dyDescent="0.3">
      <c r="A25" s="74" t="s">
        <v>13</v>
      </c>
      <c r="B25" s="75" t="s">
        <v>13</v>
      </c>
      <c r="C25" s="75" t="s">
        <v>13</v>
      </c>
      <c r="D25" s="75" t="s">
        <v>13</v>
      </c>
      <c r="E25" s="75" t="s">
        <v>13</v>
      </c>
      <c r="F25" s="52">
        <f t="shared" si="0"/>
        <v>0</v>
      </c>
      <c r="G25" s="73" t="s">
        <v>13</v>
      </c>
    </row>
    <row r="26" spans="1:7" ht="15.75" thickBot="1" x14ac:dyDescent="0.3">
      <c r="A26" s="74" t="s">
        <v>13</v>
      </c>
      <c r="B26" s="75" t="s">
        <v>13</v>
      </c>
      <c r="C26" s="75" t="s">
        <v>13</v>
      </c>
      <c r="D26" s="75" t="s">
        <v>13</v>
      </c>
      <c r="E26" s="75" t="s">
        <v>13</v>
      </c>
      <c r="F26" s="52">
        <f t="shared" si="0"/>
        <v>0</v>
      </c>
      <c r="G26" s="73" t="s">
        <v>13</v>
      </c>
    </row>
    <row r="27" spans="1:7" ht="15.75" thickBot="1" x14ac:dyDescent="0.3">
      <c r="A27" s="74" t="s">
        <v>13</v>
      </c>
      <c r="B27" s="75" t="s">
        <v>13</v>
      </c>
      <c r="C27" s="75" t="s">
        <v>13</v>
      </c>
      <c r="D27" s="75" t="s">
        <v>13</v>
      </c>
      <c r="E27" s="75" t="s">
        <v>13</v>
      </c>
      <c r="F27" s="52">
        <f t="shared" si="0"/>
        <v>0</v>
      </c>
      <c r="G27" s="73" t="s">
        <v>13</v>
      </c>
    </row>
    <row r="28" spans="1:7" ht="15.75" thickBot="1" x14ac:dyDescent="0.3">
      <c r="A28" s="53" t="s">
        <v>28</v>
      </c>
      <c r="B28" s="52">
        <f>SUM(B9:B27)</f>
        <v>0</v>
      </c>
      <c r="C28" s="52">
        <f>SUM(C9:C27)</f>
        <v>0</v>
      </c>
      <c r="D28" s="52">
        <f>SUM(D9:D27)</f>
        <v>0</v>
      </c>
      <c r="E28" s="52">
        <f>SUM(E9:E27)</f>
        <v>0</v>
      </c>
      <c r="F28" s="52">
        <f t="shared" si="0"/>
        <v>0</v>
      </c>
      <c r="G28" s="52">
        <f>SUM(G9:G27)</f>
        <v>0</v>
      </c>
    </row>
    <row r="29" spans="1:7" x14ac:dyDescent="0.25">
      <c r="A29" s="17" t="s">
        <v>153</v>
      </c>
    </row>
  </sheetData>
  <sheetProtection algorithmName="SHA-512" hashValue="oEkytA64Ad8rLzY3SvKan90AQAyTwL0Ct3n5VQWwC3UO+mAzz99LIXlzn5sB3tzv2pK2nt4EpJ0OKMK2piNdlw==" saltValue="v2FiS5UWQudiYjJVOtITE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29"/>
  <sheetViews>
    <sheetView zoomScale="110" zoomScaleNormal="110" workbookViewId="0">
      <selection activeCell="A10" sqref="A10"/>
    </sheetView>
  </sheetViews>
  <sheetFormatPr defaultColWidth="9.140625" defaultRowHeight="15" x14ac:dyDescent="0.25"/>
  <cols>
    <col min="1" max="1" width="36.7109375" style="68" customWidth="1"/>
    <col min="2" max="2" width="14.5703125" style="68" customWidth="1"/>
    <col min="3" max="3" width="28.28515625" style="68" customWidth="1"/>
    <col min="4" max="5" width="14.5703125" style="68" customWidth="1"/>
    <col min="6" max="16384" width="9.140625" style="68"/>
  </cols>
  <sheetData>
    <row r="1" spans="1:5" ht="20.25" x14ac:dyDescent="0.25">
      <c r="A1" s="202" t="s">
        <v>159</v>
      </c>
      <c r="B1" s="202"/>
      <c r="C1" s="202"/>
      <c r="D1" s="202"/>
      <c r="E1" s="202"/>
    </row>
    <row r="2" spans="1:5" ht="20.25" x14ac:dyDescent="0.25">
      <c r="A2" s="202" t="s">
        <v>160</v>
      </c>
      <c r="B2" s="202"/>
      <c r="C2" s="202"/>
      <c r="D2" s="202"/>
      <c r="E2" s="202"/>
    </row>
    <row r="3" spans="1:5" x14ac:dyDescent="0.25">
      <c r="A3" s="203" t="s">
        <v>80</v>
      </c>
      <c r="B3" s="203"/>
      <c r="C3" s="203"/>
      <c r="D3" s="203"/>
      <c r="E3" s="203"/>
    </row>
    <row r="4" spans="1:5" ht="15.75" thickBot="1" x14ac:dyDescent="0.3">
      <c r="A4" s="224" t="s">
        <v>144</v>
      </c>
      <c r="B4" s="224"/>
      <c r="C4" s="224"/>
      <c r="D4" s="224"/>
      <c r="E4" s="224"/>
    </row>
    <row r="5" spans="1:5" ht="15" customHeight="1" x14ac:dyDescent="0.25">
      <c r="A5" s="225" t="s">
        <v>2</v>
      </c>
      <c r="B5" s="225" t="s">
        <v>145</v>
      </c>
      <c r="C5" s="122" t="s">
        <v>146</v>
      </c>
      <c r="D5" s="225" t="s">
        <v>192</v>
      </c>
      <c r="E5" s="76" t="s">
        <v>71</v>
      </c>
    </row>
    <row r="6" spans="1:5" ht="22.5" customHeight="1" x14ac:dyDescent="0.25">
      <c r="A6" s="226"/>
      <c r="B6" s="226"/>
      <c r="C6" s="123" t="s">
        <v>147</v>
      </c>
      <c r="D6" s="226"/>
      <c r="E6" s="77" t="s">
        <v>149</v>
      </c>
    </row>
    <row r="7" spans="1:5" ht="15" customHeight="1" x14ac:dyDescent="0.25">
      <c r="A7" s="226"/>
      <c r="B7" s="226"/>
      <c r="C7" s="123" t="s">
        <v>148</v>
      </c>
      <c r="D7" s="226"/>
      <c r="E7" s="78" t="s">
        <v>150</v>
      </c>
    </row>
    <row r="8" spans="1:5" ht="15.75" thickBot="1" x14ac:dyDescent="0.3">
      <c r="A8" s="227"/>
      <c r="B8" s="227"/>
      <c r="C8" s="79" t="s">
        <v>74</v>
      </c>
      <c r="D8" s="227"/>
      <c r="E8" s="80"/>
    </row>
    <row r="9" spans="1:5" ht="26.25" thickBot="1" x14ac:dyDescent="0.3">
      <c r="A9" s="74" t="s">
        <v>270</v>
      </c>
      <c r="B9" s="75">
        <v>33</v>
      </c>
      <c r="C9" s="75">
        <v>27</v>
      </c>
      <c r="D9" s="81">
        <f t="shared" ref="D9:D28" si="0">SUM(C9:C9)</f>
        <v>27</v>
      </c>
      <c r="E9" s="73">
        <v>0</v>
      </c>
    </row>
    <row r="10" spans="1:5" ht="15.75" thickBot="1" x14ac:dyDescent="0.3">
      <c r="A10" s="74" t="s">
        <v>269</v>
      </c>
      <c r="B10" s="75">
        <v>57</v>
      </c>
      <c r="C10" s="75">
        <v>48</v>
      </c>
      <c r="D10" s="81">
        <f t="shared" si="0"/>
        <v>48</v>
      </c>
      <c r="E10" s="73">
        <v>0</v>
      </c>
    </row>
    <row r="11" spans="1:5" ht="15.75" thickBot="1" x14ac:dyDescent="0.3">
      <c r="A11" s="74" t="s">
        <v>13</v>
      </c>
      <c r="B11" s="75" t="s">
        <v>13</v>
      </c>
      <c r="C11" s="75" t="s">
        <v>13</v>
      </c>
      <c r="D11" s="81">
        <f t="shared" si="0"/>
        <v>0</v>
      </c>
      <c r="E11" s="73" t="s">
        <v>13</v>
      </c>
    </row>
    <row r="12" spans="1:5" ht="15.75" thickBot="1" x14ac:dyDescent="0.3">
      <c r="A12" s="74" t="s">
        <v>13</v>
      </c>
      <c r="B12" s="75" t="s">
        <v>13</v>
      </c>
      <c r="C12" s="75" t="s">
        <v>13</v>
      </c>
      <c r="D12" s="81">
        <f t="shared" si="0"/>
        <v>0</v>
      </c>
      <c r="E12" s="73" t="s">
        <v>13</v>
      </c>
    </row>
    <row r="13" spans="1:5" ht="15.75" thickBot="1" x14ac:dyDescent="0.3">
      <c r="A13" s="74" t="s">
        <v>13</v>
      </c>
      <c r="B13" s="75" t="s">
        <v>13</v>
      </c>
      <c r="C13" s="75" t="s">
        <v>13</v>
      </c>
      <c r="D13" s="81">
        <f t="shared" si="0"/>
        <v>0</v>
      </c>
      <c r="E13" s="73" t="s">
        <v>13</v>
      </c>
    </row>
    <row r="14" spans="1:5" ht="15.75" thickBot="1" x14ac:dyDescent="0.3">
      <c r="A14" s="74" t="s">
        <v>13</v>
      </c>
      <c r="B14" s="75" t="s">
        <v>13</v>
      </c>
      <c r="C14" s="75" t="s">
        <v>13</v>
      </c>
      <c r="D14" s="81">
        <f t="shared" si="0"/>
        <v>0</v>
      </c>
      <c r="E14" s="73" t="s">
        <v>13</v>
      </c>
    </row>
    <row r="15" spans="1:5" ht="15.75" thickBot="1" x14ac:dyDescent="0.3">
      <c r="A15" s="74" t="s">
        <v>13</v>
      </c>
      <c r="B15" s="75" t="s">
        <v>13</v>
      </c>
      <c r="C15" s="75" t="s">
        <v>13</v>
      </c>
      <c r="D15" s="81">
        <f t="shared" si="0"/>
        <v>0</v>
      </c>
      <c r="E15" s="73" t="s">
        <v>13</v>
      </c>
    </row>
    <row r="16" spans="1:5" ht="15.75" thickBot="1" x14ac:dyDescent="0.3">
      <c r="A16" s="74" t="s">
        <v>13</v>
      </c>
      <c r="B16" s="75" t="s">
        <v>13</v>
      </c>
      <c r="C16" s="75" t="s">
        <v>13</v>
      </c>
      <c r="D16" s="81">
        <f t="shared" si="0"/>
        <v>0</v>
      </c>
      <c r="E16" s="73" t="s">
        <v>13</v>
      </c>
    </row>
    <row r="17" spans="1:5" ht="15.75" thickBot="1" x14ac:dyDescent="0.3">
      <c r="A17" s="74" t="s">
        <v>13</v>
      </c>
      <c r="B17" s="75" t="s">
        <v>13</v>
      </c>
      <c r="C17" s="75" t="s">
        <v>13</v>
      </c>
      <c r="D17" s="81">
        <f t="shared" si="0"/>
        <v>0</v>
      </c>
      <c r="E17" s="73" t="s">
        <v>13</v>
      </c>
    </row>
    <row r="18" spans="1:5" ht="15.75" thickBot="1" x14ac:dyDescent="0.3">
      <c r="A18" s="74" t="s">
        <v>13</v>
      </c>
      <c r="B18" s="75" t="s">
        <v>13</v>
      </c>
      <c r="C18" s="75" t="s">
        <v>13</v>
      </c>
      <c r="D18" s="81">
        <f t="shared" si="0"/>
        <v>0</v>
      </c>
      <c r="E18" s="73" t="s">
        <v>13</v>
      </c>
    </row>
    <row r="19" spans="1:5" ht="15.75" thickBot="1" x14ac:dyDescent="0.3">
      <c r="A19" s="74" t="s">
        <v>13</v>
      </c>
      <c r="B19" s="75" t="s">
        <v>13</v>
      </c>
      <c r="C19" s="75" t="s">
        <v>13</v>
      </c>
      <c r="D19" s="81">
        <f t="shared" si="0"/>
        <v>0</v>
      </c>
      <c r="E19" s="73" t="s">
        <v>13</v>
      </c>
    </row>
    <row r="20" spans="1:5" ht="15.75" thickBot="1" x14ac:dyDescent="0.3">
      <c r="A20" s="74" t="s">
        <v>13</v>
      </c>
      <c r="B20" s="75" t="s">
        <v>13</v>
      </c>
      <c r="C20" s="75" t="s">
        <v>13</v>
      </c>
      <c r="D20" s="81">
        <f t="shared" si="0"/>
        <v>0</v>
      </c>
      <c r="E20" s="73" t="s">
        <v>13</v>
      </c>
    </row>
    <row r="21" spans="1:5" ht="15.75" thickBot="1" x14ac:dyDescent="0.3">
      <c r="A21" s="74" t="s">
        <v>13</v>
      </c>
      <c r="B21" s="75" t="s">
        <v>13</v>
      </c>
      <c r="C21" s="75" t="s">
        <v>13</v>
      </c>
      <c r="D21" s="81">
        <f t="shared" si="0"/>
        <v>0</v>
      </c>
      <c r="E21" s="73" t="s">
        <v>13</v>
      </c>
    </row>
    <row r="22" spans="1:5" ht="15.75" thickBot="1" x14ac:dyDescent="0.3">
      <c r="A22" s="74" t="s">
        <v>13</v>
      </c>
      <c r="B22" s="75" t="s">
        <v>13</v>
      </c>
      <c r="C22" s="75" t="s">
        <v>13</v>
      </c>
      <c r="D22" s="81">
        <f t="shared" si="0"/>
        <v>0</v>
      </c>
      <c r="E22" s="73" t="s">
        <v>13</v>
      </c>
    </row>
    <row r="23" spans="1:5" ht="15.75" thickBot="1" x14ac:dyDescent="0.3">
      <c r="A23" s="74" t="s">
        <v>13</v>
      </c>
      <c r="B23" s="75" t="s">
        <v>13</v>
      </c>
      <c r="C23" s="75" t="s">
        <v>13</v>
      </c>
      <c r="D23" s="81">
        <f t="shared" si="0"/>
        <v>0</v>
      </c>
      <c r="E23" s="73" t="s">
        <v>13</v>
      </c>
    </row>
    <row r="24" spans="1:5" ht="15.75" thickBot="1" x14ac:dyDescent="0.3">
      <c r="A24" s="74" t="s">
        <v>13</v>
      </c>
      <c r="B24" s="75" t="s">
        <v>13</v>
      </c>
      <c r="C24" s="75" t="s">
        <v>13</v>
      </c>
      <c r="D24" s="81">
        <f t="shared" si="0"/>
        <v>0</v>
      </c>
      <c r="E24" s="73" t="s">
        <v>13</v>
      </c>
    </row>
    <row r="25" spans="1:5" ht="15.75" thickBot="1" x14ac:dyDescent="0.3">
      <c r="A25" s="74" t="s">
        <v>13</v>
      </c>
      <c r="B25" s="75" t="s">
        <v>13</v>
      </c>
      <c r="C25" s="75" t="s">
        <v>13</v>
      </c>
      <c r="D25" s="81">
        <f t="shared" si="0"/>
        <v>0</v>
      </c>
      <c r="E25" s="73" t="s">
        <v>13</v>
      </c>
    </row>
    <row r="26" spans="1:5" ht="15.75" thickBot="1" x14ac:dyDescent="0.3">
      <c r="A26" s="74" t="s">
        <v>13</v>
      </c>
      <c r="B26" s="75" t="s">
        <v>13</v>
      </c>
      <c r="C26" s="75" t="s">
        <v>13</v>
      </c>
      <c r="D26" s="81">
        <f t="shared" si="0"/>
        <v>0</v>
      </c>
      <c r="E26" s="73" t="s">
        <v>13</v>
      </c>
    </row>
    <row r="27" spans="1:5" ht="15.75" thickBot="1" x14ac:dyDescent="0.3">
      <c r="A27" s="74" t="s">
        <v>13</v>
      </c>
      <c r="B27" s="75" t="s">
        <v>13</v>
      </c>
      <c r="C27" s="75" t="s">
        <v>13</v>
      </c>
      <c r="D27" s="81">
        <f t="shared" si="0"/>
        <v>0</v>
      </c>
      <c r="E27" s="73" t="s">
        <v>13</v>
      </c>
    </row>
    <row r="28" spans="1:5" ht="15.75" thickBot="1" x14ac:dyDescent="0.3">
      <c r="A28" s="82" t="s">
        <v>28</v>
      </c>
      <c r="B28" s="81">
        <f>SUM(B9:B27)</f>
        <v>90</v>
      </c>
      <c r="C28" s="81">
        <f>SUM(C9:C27)</f>
        <v>75</v>
      </c>
      <c r="D28" s="81">
        <f t="shared" si="0"/>
        <v>75</v>
      </c>
      <c r="E28" s="81">
        <f>SUM(E9:E27)</f>
        <v>0</v>
      </c>
    </row>
    <row r="29" spans="1:5" x14ac:dyDescent="0.25">
      <c r="A29" s="83" t="s">
        <v>153</v>
      </c>
    </row>
  </sheetData>
  <sheetProtection algorithmName="SHA-512" hashValue="HB3zmF0AbVvl7i8QrnlLHp5WBiPWC8jtkM2XAYQPEJzeuDMQTnIKwQI/QHm/dK4H///c6dB23Hr6+pWs/QhLvw==" saltValue="HYBQprOc7525VTbNVuakpw=="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9"/>
  <sheetViews>
    <sheetView zoomScale="110" zoomScaleNormal="110" workbookViewId="0">
      <selection activeCell="A9" sqref="A9"/>
    </sheetView>
  </sheetViews>
  <sheetFormatPr defaultRowHeight="15" x14ac:dyDescent="0.25"/>
  <cols>
    <col min="1" max="1" width="34" customWidth="1"/>
    <col min="2" max="7" width="14.5703125" customWidth="1"/>
  </cols>
  <sheetData>
    <row r="1" spans="1:7" ht="20.25" x14ac:dyDescent="0.25">
      <c r="A1" s="130" t="s">
        <v>161</v>
      </c>
      <c r="B1" s="130"/>
      <c r="C1" s="130"/>
      <c r="D1" s="130"/>
      <c r="E1" s="130"/>
      <c r="F1" s="130"/>
      <c r="G1" s="130"/>
    </row>
    <row r="2" spans="1:7" ht="20.25" x14ac:dyDescent="0.25">
      <c r="A2" s="130" t="s">
        <v>162</v>
      </c>
      <c r="B2" s="130"/>
      <c r="C2" s="130"/>
      <c r="D2" s="130"/>
      <c r="E2" s="130"/>
      <c r="F2" s="130"/>
      <c r="G2" s="130"/>
    </row>
    <row r="3" spans="1:7" x14ac:dyDescent="0.25">
      <c r="A3" s="131" t="s">
        <v>163</v>
      </c>
      <c r="B3" s="131"/>
      <c r="C3" s="131"/>
      <c r="D3" s="131"/>
      <c r="E3" s="131"/>
      <c r="F3" s="131"/>
      <c r="G3" s="131"/>
    </row>
    <row r="4" spans="1:7" ht="15.75" thickBot="1" x14ac:dyDescent="0.3">
      <c r="A4" s="183" t="s">
        <v>144</v>
      </c>
      <c r="B4" s="183"/>
      <c r="C4" s="183"/>
      <c r="D4" s="183"/>
      <c r="E4" s="183"/>
      <c r="F4" s="183"/>
      <c r="G4" s="183"/>
    </row>
    <row r="5" spans="1:7" x14ac:dyDescent="0.25">
      <c r="A5" s="218" t="s">
        <v>2</v>
      </c>
      <c r="B5" s="218" t="s">
        <v>145</v>
      </c>
      <c r="C5" s="215" t="s">
        <v>146</v>
      </c>
      <c r="D5" s="216"/>
      <c r="E5" s="217"/>
      <c r="F5" s="218" t="s">
        <v>192</v>
      </c>
      <c r="G5" s="47" t="s">
        <v>71</v>
      </c>
    </row>
    <row r="6" spans="1:7" ht="22.5" x14ac:dyDescent="0.25">
      <c r="A6" s="219"/>
      <c r="B6" s="219"/>
      <c r="C6" s="221" t="s">
        <v>147</v>
      </c>
      <c r="D6" s="222"/>
      <c r="E6" s="223"/>
      <c r="F6" s="219"/>
      <c r="G6" s="48" t="s">
        <v>149</v>
      </c>
    </row>
    <row r="7" spans="1:7" x14ac:dyDescent="0.25">
      <c r="A7" s="219"/>
      <c r="B7" s="219"/>
      <c r="C7" s="221" t="s">
        <v>148</v>
      </c>
      <c r="D7" s="222"/>
      <c r="E7" s="223"/>
      <c r="F7" s="219"/>
      <c r="G7" s="49" t="s">
        <v>150</v>
      </c>
    </row>
    <row r="8" spans="1:7" ht="15.75" thickBot="1" x14ac:dyDescent="0.3">
      <c r="A8" s="220"/>
      <c r="B8" s="220"/>
      <c r="C8" s="50" t="s">
        <v>74</v>
      </c>
      <c r="D8" s="50" t="s">
        <v>151</v>
      </c>
      <c r="E8" s="50" t="s">
        <v>152</v>
      </c>
      <c r="F8" s="220"/>
      <c r="G8" s="51"/>
    </row>
    <row r="9" spans="1:7" ht="15.75" thickBot="1" x14ac:dyDescent="0.3">
      <c r="A9" s="74" t="s">
        <v>268</v>
      </c>
      <c r="B9" s="75">
        <v>98</v>
      </c>
      <c r="C9" s="75">
        <v>16</v>
      </c>
      <c r="D9" s="75">
        <v>2</v>
      </c>
      <c r="E9" s="75">
        <v>80</v>
      </c>
      <c r="F9" s="52">
        <f>SUM(C9:E9)</f>
        <v>98</v>
      </c>
      <c r="G9" s="73" t="s">
        <v>13</v>
      </c>
    </row>
    <row r="10" spans="1:7" ht="15.75" thickBot="1" x14ac:dyDescent="0.3">
      <c r="A10" s="74"/>
      <c r="B10" s="75"/>
      <c r="C10" s="75" t="s">
        <v>13</v>
      </c>
      <c r="D10" s="75" t="s">
        <v>13</v>
      </c>
      <c r="E10" s="75" t="s">
        <v>13</v>
      </c>
      <c r="F10" s="52">
        <f t="shared" ref="F10:F28" si="0">SUM(C10:E10)</f>
        <v>0</v>
      </c>
      <c r="G10" s="73" t="s">
        <v>13</v>
      </c>
    </row>
    <row r="11" spans="1:7" ht="15.75" thickBot="1" x14ac:dyDescent="0.3">
      <c r="A11" s="74"/>
      <c r="B11" s="75"/>
      <c r="C11" s="75" t="s">
        <v>13</v>
      </c>
      <c r="D11" s="75" t="s">
        <v>13</v>
      </c>
      <c r="E11" s="75" t="s">
        <v>13</v>
      </c>
      <c r="F11" s="52">
        <f t="shared" si="0"/>
        <v>0</v>
      </c>
      <c r="G11" s="73" t="s">
        <v>13</v>
      </c>
    </row>
    <row r="12" spans="1:7" ht="15.75" thickBot="1" x14ac:dyDescent="0.3">
      <c r="A12" s="74" t="s">
        <v>13</v>
      </c>
      <c r="B12" s="75" t="s">
        <v>13</v>
      </c>
      <c r="C12" s="75" t="s">
        <v>13</v>
      </c>
      <c r="D12" s="75" t="s">
        <v>13</v>
      </c>
      <c r="E12" s="75" t="s">
        <v>13</v>
      </c>
      <c r="F12" s="52">
        <f t="shared" si="0"/>
        <v>0</v>
      </c>
      <c r="G12" s="73" t="s">
        <v>13</v>
      </c>
    </row>
    <row r="13" spans="1:7" ht="15.75" thickBot="1" x14ac:dyDescent="0.3">
      <c r="A13" s="74" t="s">
        <v>13</v>
      </c>
      <c r="B13" s="75" t="s">
        <v>13</v>
      </c>
      <c r="C13" s="75" t="s">
        <v>13</v>
      </c>
      <c r="D13" s="75" t="s">
        <v>13</v>
      </c>
      <c r="E13" s="75" t="s">
        <v>13</v>
      </c>
      <c r="F13" s="52">
        <f t="shared" si="0"/>
        <v>0</v>
      </c>
      <c r="G13" s="73" t="s">
        <v>13</v>
      </c>
    </row>
    <row r="14" spans="1:7" ht="15.75" thickBot="1" x14ac:dyDescent="0.3">
      <c r="A14" s="74" t="s">
        <v>13</v>
      </c>
      <c r="B14" s="75" t="s">
        <v>13</v>
      </c>
      <c r="C14" s="75" t="s">
        <v>13</v>
      </c>
      <c r="D14" s="75" t="s">
        <v>13</v>
      </c>
      <c r="E14" s="75" t="s">
        <v>13</v>
      </c>
      <c r="F14" s="52">
        <f t="shared" si="0"/>
        <v>0</v>
      </c>
      <c r="G14" s="73" t="s">
        <v>13</v>
      </c>
    </row>
    <row r="15" spans="1:7" ht="15.75" thickBot="1" x14ac:dyDescent="0.3">
      <c r="A15" s="74" t="s">
        <v>13</v>
      </c>
      <c r="B15" s="75" t="s">
        <v>13</v>
      </c>
      <c r="C15" s="75" t="s">
        <v>13</v>
      </c>
      <c r="D15" s="75" t="s">
        <v>13</v>
      </c>
      <c r="E15" s="75" t="s">
        <v>13</v>
      </c>
      <c r="F15" s="52">
        <f t="shared" si="0"/>
        <v>0</v>
      </c>
      <c r="G15" s="73" t="s">
        <v>13</v>
      </c>
    </row>
    <row r="16" spans="1:7" ht="15.75" thickBot="1" x14ac:dyDescent="0.3">
      <c r="A16" s="74" t="s">
        <v>13</v>
      </c>
      <c r="B16" s="75" t="s">
        <v>13</v>
      </c>
      <c r="C16" s="75" t="s">
        <v>13</v>
      </c>
      <c r="D16" s="75" t="s">
        <v>13</v>
      </c>
      <c r="E16" s="75" t="s">
        <v>13</v>
      </c>
      <c r="F16" s="52">
        <f t="shared" si="0"/>
        <v>0</v>
      </c>
      <c r="G16" s="73" t="s">
        <v>13</v>
      </c>
    </row>
    <row r="17" spans="1:7" ht="15.75" thickBot="1" x14ac:dyDescent="0.3">
      <c r="A17" s="74" t="s">
        <v>13</v>
      </c>
      <c r="B17" s="75" t="s">
        <v>13</v>
      </c>
      <c r="C17" s="75" t="s">
        <v>13</v>
      </c>
      <c r="D17" s="75" t="s">
        <v>13</v>
      </c>
      <c r="E17" s="75" t="s">
        <v>13</v>
      </c>
      <c r="F17" s="52">
        <f t="shared" si="0"/>
        <v>0</v>
      </c>
      <c r="G17" s="73" t="s">
        <v>13</v>
      </c>
    </row>
    <row r="18" spans="1:7" ht="15.75" thickBot="1" x14ac:dyDescent="0.3">
      <c r="A18" s="74" t="s">
        <v>13</v>
      </c>
      <c r="B18" s="75" t="s">
        <v>13</v>
      </c>
      <c r="C18" s="75" t="s">
        <v>13</v>
      </c>
      <c r="D18" s="75" t="s">
        <v>13</v>
      </c>
      <c r="E18" s="75" t="s">
        <v>13</v>
      </c>
      <c r="F18" s="52">
        <f t="shared" si="0"/>
        <v>0</v>
      </c>
      <c r="G18" s="73" t="s">
        <v>13</v>
      </c>
    </row>
    <row r="19" spans="1:7" ht="15.75" thickBot="1" x14ac:dyDescent="0.3">
      <c r="A19" s="74" t="s">
        <v>13</v>
      </c>
      <c r="B19" s="75" t="s">
        <v>13</v>
      </c>
      <c r="C19" s="75" t="s">
        <v>13</v>
      </c>
      <c r="D19" s="75" t="s">
        <v>13</v>
      </c>
      <c r="E19" s="75" t="s">
        <v>13</v>
      </c>
      <c r="F19" s="52">
        <f t="shared" si="0"/>
        <v>0</v>
      </c>
      <c r="G19" s="73" t="s">
        <v>13</v>
      </c>
    </row>
    <row r="20" spans="1:7" ht="15.75" thickBot="1" x14ac:dyDescent="0.3">
      <c r="A20" s="74" t="s">
        <v>13</v>
      </c>
      <c r="B20" s="75" t="s">
        <v>13</v>
      </c>
      <c r="C20" s="75" t="s">
        <v>13</v>
      </c>
      <c r="D20" s="75" t="s">
        <v>13</v>
      </c>
      <c r="E20" s="75" t="s">
        <v>13</v>
      </c>
      <c r="F20" s="52">
        <f t="shared" si="0"/>
        <v>0</v>
      </c>
      <c r="G20" s="73" t="s">
        <v>13</v>
      </c>
    </row>
    <row r="21" spans="1:7" ht="15.75" thickBot="1" x14ac:dyDescent="0.3">
      <c r="A21" s="74" t="s">
        <v>13</v>
      </c>
      <c r="B21" s="75" t="s">
        <v>13</v>
      </c>
      <c r="C21" s="75" t="s">
        <v>13</v>
      </c>
      <c r="D21" s="75" t="s">
        <v>13</v>
      </c>
      <c r="E21" s="75" t="s">
        <v>13</v>
      </c>
      <c r="F21" s="52">
        <f t="shared" si="0"/>
        <v>0</v>
      </c>
      <c r="G21" s="73" t="s">
        <v>13</v>
      </c>
    </row>
    <row r="22" spans="1:7" ht="15.75" thickBot="1" x14ac:dyDescent="0.3">
      <c r="A22" s="74" t="s">
        <v>13</v>
      </c>
      <c r="B22" s="75" t="s">
        <v>13</v>
      </c>
      <c r="C22" s="75" t="s">
        <v>13</v>
      </c>
      <c r="D22" s="75" t="s">
        <v>13</v>
      </c>
      <c r="E22" s="75" t="s">
        <v>13</v>
      </c>
      <c r="F22" s="52">
        <f t="shared" si="0"/>
        <v>0</v>
      </c>
      <c r="G22" s="73" t="s">
        <v>13</v>
      </c>
    </row>
    <row r="23" spans="1:7" ht="15.75" thickBot="1" x14ac:dyDescent="0.3">
      <c r="A23" s="74" t="s">
        <v>13</v>
      </c>
      <c r="B23" s="75" t="s">
        <v>13</v>
      </c>
      <c r="C23" s="75" t="s">
        <v>13</v>
      </c>
      <c r="D23" s="75" t="s">
        <v>13</v>
      </c>
      <c r="E23" s="75" t="s">
        <v>13</v>
      </c>
      <c r="F23" s="52">
        <f t="shared" si="0"/>
        <v>0</v>
      </c>
      <c r="G23" s="73" t="s">
        <v>13</v>
      </c>
    </row>
    <row r="24" spans="1:7" ht="15.75" thickBot="1" x14ac:dyDescent="0.3">
      <c r="A24" s="74" t="s">
        <v>13</v>
      </c>
      <c r="B24" s="75" t="s">
        <v>13</v>
      </c>
      <c r="C24" s="75" t="s">
        <v>13</v>
      </c>
      <c r="D24" s="75" t="s">
        <v>13</v>
      </c>
      <c r="E24" s="75" t="s">
        <v>13</v>
      </c>
      <c r="F24" s="52">
        <f t="shared" si="0"/>
        <v>0</v>
      </c>
      <c r="G24" s="73" t="s">
        <v>13</v>
      </c>
    </row>
    <row r="25" spans="1:7" ht="15.75" thickBot="1" x14ac:dyDescent="0.3">
      <c r="A25" s="74" t="s">
        <v>13</v>
      </c>
      <c r="B25" s="75" t="s">
        <v>13</v>
      </c>
      <c r="C25" s="75" t="s">
        <v>13</v>
      </c>
      <c r="D25" s="75" t="s">
        <v>13</v>
      </c>
      <c r="E25" s="75" t="s">
        <v>13</v>
      </c>
      <c r="F25" s="52">
        <f t="shared" si="0"/>
        <v>0</v>
      </c>
      <c r="G25" s="73" t="s">
        <v>13</v>
      </c>
    </row>
    <row r="26" spans="1:7" ht="15.75" thickBot="1" x14ac:dyDescent="0.3">
      <c r="A26" s="74" t="s">
        <v>13</v>
      </c>
      <c r="B26" s="75" t="s">
        <v>13</v>
      </c>
      <c r="C26" s="75" t="s">
        <v>13</v>
      </c>
      <c r="D26" s="75" t="s">
        <v>13</v>
      </c>
      <c r="E26" s="75" t="s">
        <v>13</v>
      </c>
      <c r="F26" s="52">
        <f t="shared" si="0"/>
        <v>0</v>
      </c>
      <c r="G26" s="73" t="s">
        <v>13</v>
      </c>
    </row>
    <row r="27" spans="1:7" ht="15.75" thickBot="1" x14ac:dyDescent="0.3">
      <c r="A27" s="74" t="s">
        <v>13</v>
      </c>
      <c r="B27" s="75" t="s">
        <v>13</v>
      </c>
      <c r="C27" s="75" t="s">
        <v>13</v>
      </c>
      <c r="D27" s="75" t="s">
        <v>13</v>
      </c>
      <c r="E27" s="75" t="s">
        <v>13</v>
      </c>
      <c r="F27" s="52">
        <f t="shared" si="0"/>
        <v>0</v>
      </c>
      <c r="G27" s="73" t="s">
        <v>13</v>
      </c>
    </row>
    <row r="28" spans="1:7" ht="15.75" thickBot="1" x14ac:dyDescent="0.3">
      <c r="A28" s="53" t="s">
        <v>28</v>
      </c>
      <c r="B28" s="52">
        <f>SUM(B9:B27)</f>
        <v>98</v>
      </c>
      <c r="C28" s="52">
        <f>SUM(C9:C27)</f>
        <v>16</v>
      </c>
      <c r="D28" s="52">
        <f>SUM(D9:D27)</f>
        <v>2</v>
      </c>
      <c r="E28" s="52">
        <f>SUM(E9:E27)</f>
        <v>80</v>
      </c>
      <c r="F28" s="52">
        <f t="shared" si="0"/>
        <v>98</v>
      </c>
      <c r="G28" s="52">
        <f>SUM(G9:G27)</f>
        <v>0</v>
      </c>
    </row>
    <row r="29" spans="1:7" x14ac:dyDescent="0.25">
      <c r="A29" s="17" t="s">
        <v>153</v>
      </c>
    </row>
  </sheetData>
  <sheetProtection algorithmName="SHA-512" hashValue="rZIh7UXgSORmfg0b1wYCXWDcy/0PjkFG3MOc4HBJevIcWAHQJKj0YusQEvybN1vBUfEz3GNpQ/+UHT2PjHEKew==" saltValue="Avs8YzA/biUmQoyZxpOAw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7"/>
  <sheetViews>
    <sheetView zoomScale="110" zoomScaleNormal="110" workbookViewId="0">
      <selection activeCell="A10" sqref="A10"/>
    </sheetView>
  </sheetViews>
  <sheetFormatPr defaultRowHeight="15" x14ac:dyDescent="0.25"/>
  <cols>
    <col min="1" max="1" width="30.140625" customWidth="1"/>
    <col min="2" max="2" width="34" customWidth="1"/>
    <col min="3" max="9" width="15.42578125" customWidth="1"/>
  </cols>
  <sheetData>
    <row r="1" spans="1:9" ht="20.25" x14ac:dyDescent="0.25">
      <c r="A1" s="202" t="s">
        <v>165</v>
      </c>
      <c r="B1" s="202"/>
      <c r="C1" s="202"/>
      <c r="D1" s="202"/>
      <c r="E1" s="202"/>
      <c r="F1" s="202"/>
      <c r="G1" s="202"/>
      <c r="H1" s="202"/>
      <c r="I1" s="202"/>
    </row>
    <row r="2" spans="1:9" ht="15.75" thickBot="1" x14ac:dyDescent="0.3">
      <c r="A2" s="224" t="s">
        <v>0</v>
      </c>
      <c r="B2" s="224"/>
      <c r="C2" s="224"/>
      <c r="D2" s="224"/>
      <c r="E2" s="224"/>
      <c r="F2" s="224"/>
      <c r="G2" s="224"/>
      <c r="H2" s="224"/>
      <c r="I2" s="224"/>
    </row>
    <row r="3" spans="1:9" ht="16.5" customHeight="1" x14ac:dyDescent="0.25">
      <c r="A3" s="232" t="s">
        <v>2</v>
      </c>
      <c r="B3" s="228" t="s">
        <v>166</v>
      </c>
      <c r="C3" s="228" t="s">
        <v>176</v>
      </c>
      <c r="D3" s="228" t="s">
        <v>177</v>
      </c>
      <c r="E3" s="228" t="s">
        <v>167</v>
      </c>
      <c r="F3" s="235" t="s">
        <v>168</v>
      </c>
      <c r="G3" s="236"/>
      <c r="H3" s="232"/>
      <c r="I3" s="228" t="s">
        <v>170</v>
      </c>
    </row>
    <row r="4" spans="1:9" x14ac:dyDescent="0.25">
      <c r="A4" s="233"/>
      <c r="B4" s="229"/>
      <c r="C4" s="229"/>
      <c r="D4" s="229"/>
      <c r="E4" s="229"/>
      <c r="F4" s="237" t="s">
        <v>169</v>
      </c>
      <c r="G4" s="238"/>
      <c r="H4" s="233"/>
      <c r="I4" s="229"/>
    </row>
    <row r="5" spans="1:9" ht="15.75" thickBot="1" x14ac:dyDescent="0.3">
      <c r="A5" s="234"/>
      <c r="B5" s="230"/>
      <c r="C5" s="230"/>
      <c r="D5" s="230"/>
      <c r="E5" s="230"/>
      <c r="F5" s="67" t="s">
        <v>83</v>
      </c>
      <c r="G5" s="67" t="s">
        <v>171</v>
      </c>
      <c r="H5" s="67" t="s">
        <v>172</v>
      </c>
      <c r="I5" s="230"/>
    </row>
    <row r="6" spans="1:9" ht="15.75" thickBot="1" x14ac:dyDescent="0.3">
      <c r="A6" s="74" t="s">
        <v>232</v>
      </c>
      <c r="B6" s="69" t="s">
        <v>242</v>
      </c>
      <c r="C6" s="69" t="s">
        <v>238</v>
      </c>
      <c r="D6" s="69" t="s">
        <v>239</v>
      </c>
      <c r="E6" s="70">
        <v>5</v>
      </c>
      <c r="F6" s="70" t="s">
        <v>245</v>
      </c>
      <c r="G6" s="70" t="s">
        <v>246</v>
      </c>
      <c r="H6" s="70" t="s">
        <v>173</v>
      </c>
      <c r="I6" s="71">
        <v>172</v>
      </c>
    </row>
    <row r="7" spans="1:9" ht="15.75" thickBot="1" x14ac:dyDescent="0.3">
      <c r="A7" s="74" t="s">
        <v>233</v>
      </c>
      <c r="B7" s="69" t="s">
        <v>241</v>
      </c>
      <c r="C7" s="128" t="s">
        <v>243</v>
      </c>
      <c r="D7" s="69" t="s">
        <v>239</v>
      </c>
      <c r="E7" s="70">
        <v>4</v>
      </c>
      <c r="F7" s="70" t="s">
        <v>245</v>
      </c>
      <c r="G7" s="70" t="s">
        <v>248</v>
      </c>
      <c r="H7" s="70" t="s">
        <v>173</v>
      </c>
      <c r="I7" s="72">
        <v>172</v>
      </c>
    </row>
    <row r="8" spans="1:9" ht="15.75" thickBot="1" x14ac:dyDescent="0.3">
      <c r="A8" s="74" t="s">
        <v>234</v>
      </c>
      <c r="B8" s="69" t="s">
        <v>240</v>
      </c>
      <c r="C8" s="128" t="s">
        <v>244</v>
      </c>
      <c r="D8" s="69" t="s">
        <v>239</v>
      </c>
      <c r="E8" s="70">
        <v>2</v>
      </c>
      <c r="F8" s="70" t="s">
        <v>247</v>
      </c>
      <c r="G8" s="70" t="s">
        <v>249</v>
      </c>
      <c r="H8" s="70" t="s">
        <v>173</v>
      </c>
      <c r="I8" s="72">
        <v>172</v>
      </c>
    </row>
    <row r="9" spans="1:9" ht="24.75" thickBot="1" x14ac:dyDescent="0.3">
      <c r="A9" s="69" t="s">
        <v>269</v>
      </c>
      <c r="B9" s="69" t="s">
        <v>271</v>
      </c>
      <c r="C9" s="69" t="s">
        <v>272</v>
      </c>
      <c r="D9" s="69" t="s">
        <v>273</v>
      </c>
      <c r="E9" s="70">
        <v>0</v>
      </c>
      <c r="F9" s="70" t="s">
        <v>173</v>
      </c>
      <c r="G9" s="70" t="s">
        <v>173</v>
      </c>
      <c r="H9" s="70" t="s">
        <v>173</v>
      </c>
      <c r="I9" s="72">
        <v>142</v>
      </c>
    </row>
    <row r="10" spans="1:9" ht="15.75" thickBot="1" x14ac:dyDescent="0.3">
      <c r="A10" s="69" t="s">
        <v>13</v>
      </c>
      <c r="B10" s="69" t="s">
        <v>13</v>
      </c>
      <c r="C10" s="69" t="s">
        <v>13</v>
      </c>
      <c r="D10" s="69"/>
      <c r="E10" s="70" t="s">
        <v>14</v>
      </c>
      <c r="F10" s="70" t="s">
        <v>173</v>
      </c>
      <c r="G10" s="70" t="s">
        <v>173</v>
      </c>
      <c r="H10" s="70" t="s">
        <v>173</v>
      </c>
      <c r="I10" s="72" t="s">
        <v>14</v>
      </c>
    </row>
    <row r="11" spans="1:9" ht="15.75" thickBot="1" x14ac:dyDescent="0.3">
      <c r="A11" s="69" t="s">
        <v>13</v>
      </c>
      <c r="B11" s="69" t="s">
        <v>13</v>
      </c>
      <c r="C11" s="69" t="s">
        <v>13</v>
      </c>
      <c r="D11" s="69"/>
      <c r="E11" s="70" t="s">
        <v>14</v>
      </c>
      <c r="F11" s="70" t="s">
        <v>173</v>
      </c>
      <c r="G11" s="70" t="s">
        <v>173</v>
      </c>
      <c r="H11" s="70" t="s">
        <v>173</v>
      </c>
      <c r="I11" s="72" t="s">
        <v>14</v>
      </c>
    </row>
    <row r="12" spans="1:9" ht="15.75" thickBot="1" x14ac:dyDescent="0.3">
      <c r="A12" s="69" t="s">
        <v>13</v>
      </c>
      <c r="B12" s="69" t="s">
        <v>13</v>
      </c>
      <c r="C12" s="69" t="s">
        <v>13</v>
      </c>
      <c r="D12" s="69"/>
      <c r="E12" s="70" t="s">
        <v>14</v>
      </c>
      <c r="F12" s="70" t="s">
        <v>173</v>
      </c>
      <c r="G12" s="70" t="s">
        <v>173</v>
      </c>
      <c r="H12" s="70" t="s">
        <v>173</v>
      </c>
      <c r="I12" s="72" t="s">
        <v>14</v>
      </c>
    </row>
    <row r="13" spans="1:9" ht="15.75" thickBot="1" x14ac:dyDescent="0.3">
      <c r="A13" s="69" t="s">
        <v>13</v>
      </c>
      <c r="B13" s="69" t="s">
        <v>13</v>
      </c>
      <c r="C13" s="69" t="s">
        <v>13</v>
      </c>
      <c r="D13" s="69"/>
      <c r="E13" s="70" t="s">
        <v>14</v>
      </c>
      <c r="F13" s="70" t="s">
        <v>173</v>
      </c>
      <c r="G13" s="70" t="s">
        <v>173</v>
      </c>
      <c r="H13" s="70" t="s">
        <v>173</v>
      </c>
      <c r="I13" s="72" t="s">
        <v>14</v>
      </c>
    </row>
    <row r="14" spans="1:9" ht="15.75" thickBot="1" x14ac:dyDescent="0.3">
      <c r="A14" s="69" t="s">
        <v>13</v>
      </c>
      <c r="B14" s="69" t="s">
        <v>13</v>
      </c>
      <c r="C14" s="69" t="s">
        <v>13</v>
      </c>
      <c r="D14" s="69"/>
      <c r="E14" s="70" t="s">
        <v>14</v>
      </c>
      <c r="F14" s="70" t="s">
        <v>173</v>
      </c>
      <c r="G14" s="70" t="s">
        <v>173</v>
      </c>
      <c r="H14" s="70" t="s">
        <v>173</v>
      </c>
      <c r="I14" s="72" t="s">
        <v>14</v>
      </c>
    </row>
    <row r="15" spans="1:9" ht="15.75" thickBot="1" x14ac:dyDescent="0.3">
      <c r="A15" s="69" t="s">
        <v>13</v>
      </c>
      <c r="B15" s="69" t="s">
        <v>13</v>
      </c>
      <c r="C15" s="69" t="s">
        <v>13</v>
      </c>
      <c r="D15" s="69"/>
      <c r="E15" s="70" t="s">
        <v>14</v>
      </c>
      <c r="F15" s="70" t="s">
        <v>173</v>
      </c>
      <c r="G15" s="70" t="s">
        <v>173</v>
      </c>
      <c r="H15" s="70" t="s">
        <v>173</v>
      </c>
      <c r="I15" s="72" t="s">
        <v>14</v>
      </c>
    </row>
    <row r="16" spans="1:9" ht="15.75" thickBot="1" x14ac:dyDescent="0.3">
      <c r="A16" s="69" t="s">
        <v>13</v>
      </c>
      <c r="B16" s="69" t="s">
        <v>13</v>
      </c>
      <c r="C16" s="69" t="s">
        <v>13</v>
      </c>
      <c r="D16" s="69"/>
      <c r="E16" s="70" t="s">
        <v>14</v>
      </c>
      <c r="F16" s="70" t="s">
        <v>173</v>
      </c>
      <c r="G16" s="70" t="s">
        <v>173</v>
      </c>
      <c r="H16" s="70" t="s">
        <v>173</v>
      </c>
      <c r="I16" s="72" t="s">
        <v>14</v>
      </c>
    </row>
    <row r="17" spans="1:9" ht="15.75" thickBot="1" x14ac:dyDescent="0.3">
      <c r="A17" s="69" t="s">
        <v>13</v>
      </c>
      <c r="B17" s="69" t="s">
        <v>13</v>
      </c>
      <c r="C17" s="69" t="s">
        <v>13</v>
      </c>
      <c r="D17" s="69"/>
      <c r="E17" s="70" t="s">
        <v>14</v>
      </c>
      <c r="F17" s="70" t="s">
        <v>173</v>
      </c>
      <c r="G17" s="70" t="s">
        <v>173</v>
      </c>
      <c r="H17" s="70" t="s">
        <v>173</v>
      </c>
      <c r="I17" s="72" t="s">
        <v>14</v>
      </c>
    </row>
    <row r="18" spans="1:9" ht="15.75" thickBot="1" x14ac:dyDescent="0.3">
      <c r="A18" s="69" t="s">
        <v>13</v>
      </c>
      <c r="B18" s="69" t="s">
        <v>13</v>
      </c>
      <c r="C18" s="69" t="s">
        <v>13</v>
      </c>
      <c r="D18" s="69"/>
      <c r="E18" s="70" t="s">
        <v>14</v>
      </c>
      <c r="F18" s="70" t="s">
        <v>173</v>
      </c>
      <c r="G18" s="70" t="s">
        <v>173</v>
      </c>
      <c r="H18" s="70" t="s">
        <v>173</v>
      </c>
      <c r="I18" s="72" t="s">
        <v>14</v>
      </c>
    </row>
    <row r="19" spans="1:9" ht="15.75" thickBot="1" x14ac:dyDescent="0.3">
      <c r="A19" s="69" t="s">
        <v>13</v>
      </c>
      <c r="B19" s="69" t="s">
        <v>13</v>
      </c>
      <c r="C19" s="69" t="s">
        <v>13</v>
      </c>
      <c r="D19" s="69"/>
      <c r="E19" s="70" t="s">
        <v>14</v>
      </c>
      <c r="F19" s="70" t="s">
        <v>173</v>
      </c>
      <c r="G19" s="70" t="s">
        <v>173</v>
      </c>
      <c r="H19" s="70" t="s">
        <v>173</v>
      </c>
      <c r="I19" s="72" t="s">
        <v>14</v>
      </c>
    </row>
    <row r="20" spans="1:9" ht="15.75" thickBot="1" x14ac:dyDescent="0.3">
      <c r="A20" s="69" t="s">
        <v>13</v>
      </c>
      <c r="B20" s="69" t="s">
        <v>13</v>
      </c>
      <c r="C20" s="69" t="s">
        <v>13</v>
      </c>
      <c r="D20" s="69"/>
      <c r="E20" s="70" t="s">
        <v>14</v>
      </c>
      <c r="F20" s="70" t="s">
        <v>173</v>
      </c>
      <c r="G20" s="70" t="s">
        <v>173</v>
      </c>
      <c r="H20" s="70" t="s">
        <v>173</v>
      </c>
      <c r="I20" s="72" t="s">
        <v>14</v>
      </c>
    </row>
    <row r="21" spans="1:9" ht="15.75" thickBot="1" x14ac:dyDescent="0.3">
      <c r="A21" s="69" t="s">
        <v>13</v>
      </c>
      <c r="B21" s="69" t="s">
        <v>13</v>
      </c>
      <c r="C21" s="69" t="s">
        <v>13</v>
      </c>
      <c r="D21" s="69"/>
      <c r="E21" s="70" t="s">
        <v>14</v>
      </c>
      <c r="F21" s="70" t="s">
        <v>173</v>
      </c>
      <c r="G21" s="70" t="s">
        <v>173</v>
      </c>
      <c r="H21" s="70" t="s">
        <v>173</v>
      </c>
      <c r="I21" s="72" t="s">
        <v>14</v>
      </c>
    </row>
    <row r="22" spans="1:9" ht="15.75" thickBot="1" x14ac:dyDescent="0.3">
      <c r="A22" s="69" t="s">
        <v>13</v>
      </c>
      <c r="B22" s="69" t="s">
        <v>13</v>
      </c>
      <c r="C22" s="69" t="s">
        <v>13</v>
      </c>
      <c r="D22" s="69"/>
      <c r="E22" s="70" t="s">
        <v>14</v>
      </c>
      <c r="F22" s="70" t="s">
        <v>173</v>
      </c>
      <c r="G22" s="70" t="s">
        <v>173</v>
      </c>
      <c r="H22" s="70" t="s">
        <v>173</v>
      </c>
      <c r="I22" s="72" t="s">
        <v>14</v>
      </c>
    </row>
    <row r="23" spans="1:9" x14ac:dyDescent="0.25">
      <c r="A23" s="68"/>
      <c r="B23" s="68"/>
      <c r="C23" s="68"/>
      <c r="D23" s="68"/>
      <c r="E23" s="68"/>
      <c r="F23" s="68"/>
      <c r="G23" s="68"/>
      <c r="H23" s="68"/>
      <c r="I23" s="68"/>
    </row>
    <row r="24" spans="1:9" x14ac:dyDescent="0.25">
      <c r="A24" s="231" t="s">
        <v>174</v>
      </c>
      <c r="B24" s="231"/>
      <c r="C24" s="231"/>
      <c r="D24" s="231"/>
      <c r="E24" s="231"/>
      <c r="F24" s="231"/>
      <c r="G24" s="231"/>
      <c r="H24" s="231"/>
      <c r="I24" s="231"/>
    </row>
    <row r="25" spans="1:9" x14ac:dyDescent="0.25">
      <c r="A25" s="231" t="s">
        <v>175</v>
      </c>
      <c r="B25" s="231"/>
      <c r="C25" s="231"/>
      <c r="D25" s="231"/>
      <c r="E25" s="231"/>
      <c r="F25" s="231"/>
      <c r="G25" s="231"/>
      <c r="H25" s="231"/>
      <c r="I25" s="231"/>
    </row>
    <row r="26" spans="1:9" x14ac:dyDescent="0.25">
      <c r="A26" s="68"/>
      <c r="B26" s="68"/>
      <c r="C26" s="68"/>
      <c r="D26" s="68"/>
      <c r="E26" s="68"/>
      <c r="F26" s="68"/>
      <c r="G26" s="68"/>
      <c r="H26" s="68"/>
      <c r="I26" s="68"/>
    </row>
    <row r="27" spans="1:9" x14ac:dyDescent="0.25">
      <c r="A27" s="68"/>
      <c r="B27" s="68"/>
      <c r="C27" s="68"/>
      <c r="D27" s="68"/>
      <c r="E27" s="68"/>
      <c r="F27" s="68"/>
      <c r="G27" s="68"/>
      <c r="H27" s="68"/>
      <c r="I27" s="68"/>
    </row>
  </sheetData>
  <sheetProtection algorithmName="SHA-512" hashValue="/9NpfI0WO/piNcnP3dk+IrZvM9BtnzEkEmu5KS0W5cXYqx+6XARMpAyL9MddtEGy0loe7ENgM0VOwjJo/7Gjkg==" saltValue="1xK2CD39wBSgvP/o8dYdz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Q29"/>
  <sheetViews>
    <sheetView zoomScale="148" zoomScaleNormal="100" workbookViewId="0">
      <selection activeCell="A5" sqref="A5"/>
    </sheetView>
  </sheetViews>
  <sheetFormatPr defaultRowHeight="15" x14ac:dyDescent="0.25"/>
  <cols>
    <col min="1" max="1" width="38.140625" customWidth="1"/>
    <col min="2" max="14" width="10.140625" customWidth="1"/>
    <col min="15" max="17" width="9.140625" customWidth="1"/>
  </cols>
  <sheetData>
    <row r="1" spans="1:17" ht="20.25" x14ac:dyDescent="0.25">
      <c r="A1" s="130" t="s">
        <v>178</v>
      </c>
      <c r="B1" s="130"/>
      <c r="C1" s="130"/>
      <c r="D1" s="130"/>
      <c r="E1" s="130"/>
      <c r="F1" s="130"/>
      <c r="G1" s="130"/>
      <c r="H1" s="130"/>
      <c r="I1" s="130"/>
      <c r="J1" s="130"/>
      <c r="K1" s="130"/>
      <c r="L1" s="130"/>
      <c r="M1" s="130"/>
      <c r="N1" s="130"/>
      <c r="O1" s="130"/>
    </row>
    <row r="2" spans="1:17" ht="15.75" thickBot="1" x14ac:dyDescent="0.3">
      <c r="A2" s="183" t="s">
        <v>0</v>
      </c>
      <c r="B2" s="183"/>
      <c r="C2" s="183"/>
      <c r="D2" s="183"/>
      <c r="E2" s="183"/>
      <c r="F2" s="183"/>
      <c r="G2" s="183"/>
      <c r="H2" s="183"/>
      <c r="I2" s="183"/>
      <c r="J2" s="183"/>
      <c r="K2" s="183"/>
      <c r="L2" s="183"/>
      <c r="M2" s="183"/>
      <c r="N2" s="183"/>
      <c r="O2" s="183"/>
    </row>
    <row r="3" spans="1:17" x14ac:dyDescent="0.25">
      <c r="A3" s="242" t="s">
        <v>2</v>
      </c>
      <c r="B3" s="244" t="s">
        <v>83</v>
      </c>
      <c r="C3" s="245"/>
      <c r="D3" s="245"/>
      <c r="E3" s="245"/>
      <c r="F3" s="246"/>
      <c r="G3" s="244" t="s">
        <v>171</v>
      </c>
      <c r="H3" s="245"/>
      <c r="I3" s="245"/>
      <c r="J3" s="245"/>
      <c r="K3" s="246"/>
      <c r="L3" s="247" t="s">
        <v>172</v>
      </c>
      <c r="M3" s="247" t="s">
        <v>179</v>
      </c>
      <c r="N3" s="62" t="s">
        <v>180</v>
      </c>
      <c r="O3" s="239" t="s">
        <v>182</v>
      </c>
      <c r="P3" s="239" t="s">
        <v>211</v>
      </c>
      <c r="Q3" s="239" t="s">
        <v>210</v>
      </c>
    </row>
    <row r="4" spans="1:17" ht="34.5" thickBot="1" x14ac:dyDescent="0.3">
      <c r="A4" s="243"/>
      <c r="B4" s="63" t="s">
        <v>189</v>
      </c>
      <c r="C4" s="64" t="s">
        <v>183</v>
      </c>
      <c r="D4" s="64" t="s">
        <v>184</v>
      </c>
      <c r="E4" s="64" t="s">
        <v>71</v>
      </c>
      <c r="F4" s="54" t="s">
        <v>185</v>
      </c>
      <c r="G4" s="64" t="s">
        <v>186</v>
      </c>
      <c r="H4" s="64" t="s">
        <v>183</v>
      </c>
      <c r="I4" s="65" t="s">
        <v>187</v>
      </c>
      <c r="J4" s="65" t="s">
        <v>214</v>
      </c>
      <c r="K4" s="54" t="s">
        <v>185</v>
      </c>
      <c r="L4" s="248"/>
      <c r="M4" s="248"/>
      <c r="N4" s="66" t="s">
        <v>181</v>
      </c>
      <c r="O4" s="240"/>
      <c r="P4" s="240"/>
      <c r="Q4" s="240"/>
    </row>
    <row r="5" spans="1:17" ht="18" customHeight="1" thickBot="1" x14ac:dyDescent="0.3">
      <c r="A5" s="74" t="s">
        <v>232</v>
      </c>
      <c r="B5" s="55"/>
      <c r="C5" s="56"/>
      <c r="D5" s="56"/>
      <c r="E5" s="56"/>
      <c r="F5" s="57"/>
      <c r="G5" s="55"/>
      <c r="H5" s="58"/>
      <c r="I5" s="58"/>
      <c r="J5" s="58"/>
      <c r="K5" s="57"/>
      <c r="L5" s="25"/>
      <c r="M5" s="25"/>
      <c r="N5" s="25"/>
      <c r="O5" s="25"/>
      <c r="P5" s="25"/>
      <c r="Q5" s="25"/>
    </row>
    <row r="6" spans="1:17" ht="18" customHeight="1" thickBot="1" x14ac:dyDescent="0.3">
      <c r="A6" s="74" t="s">
        <v>233</v>
      </c>
      <c r="B6" s="55"/>
      <c r="C6" s="56"/>
      <c r="D6" s="56"/>
      <c r="E6" s="56"/>
      <c r="F6" s="57"/>
      <c r="G6" s="55"/>
      <c r="H6" s="58"/>
      <c r="I6" s="58"/>
      <c r="J6" s="58"/>
      <c r="K6" s="57"/>
      <c r="L6" s="25"/>
      <c r="M6" s="25"/>
      <c r="N6" s="25"/>
      <c r="O6" s="25"/>
      <c r="P6" s="25"/>
      <c r="Q6" s="25"/>
    </row>
    <row r="7" spans="1:17" ht="18" customHeight="1" thickBot="1" x14ac:dyDescent="0.3">
      <c r="A7" s="74" t="s">
        <v>234</v>
      </c>
      <c r="B7" s="55"/>
      <c r="C7" s="56"/>
      <c r="D7" s="56"/>
      <c r="E7" s="56"/>
      <c r="F7" s="57"/>
      <c r="G7" s="55"/>
      <c r="H7" s="58"/>
      <c r="I7" s="58"/>
      <c r="J7" s="58"/>
      <c r="K7" s="57"/>
      <c r="L7" s="25"/>
      <c r="M7" s="25"/>
      <c r="N7" s="25"/>
      <c r="O7" s="25"/>
      <c r="P7" s="25"/>
      <c r="Q7" s="25"/>
    </row>
    <row r="8" spans="1:17" ht="18" customHeight="1" thickBot="1" x14ac:dyDescent="0.3">
      <c r="A8" s="113" t="s">
        <v>13</v>
      </c>
      <c r="B8" s="26"/>
      <c r="C8" s="59"/>
      <c r="D8" s="59"/>
      <c r="E8" s="59"/>
      <c r="F8" s="60"/>
      <c r="G8" s="26"/>
      <c r="H8" s="61"/>
      <c r="I8" s="61"/>
      <c r="J8" s="61"/>
      <c r="K8" s="60"/>
      <c r="L8" s="27"/>
      <c r="M8" s="27"/>
      <c r="N8" s="27"/>
      <c r="O8" s="27"/>
      <c r="P8" s="27"/>
      <c r="Q8" s="27"/>
    </row>
    <row r="9" spans="1:17" ht="18" customHeight="1" thickBot="1" x14ac:dyDescent="0.3">
      <c r="A9" s="113" t="s">
        <v>13</v>
      </c>
      <c r="B9" s="55"/>
      <c r="C9" s="56"/>
      <c r="D9" s="56"/>
      <c r="E9" s="56"/>
      <c r="F9" s="57"/>
      <c r="G9" s="55"/>
      <c r="H9" s="58"/>
      <c r="I9" s="58"/>
      <c r="J9" s="58"/>
      <c r="K9" s="57"/>
      <c r="L9" s="25"/>
      <c r="M9" s="25"/>
      <c r="N9" s="25"/>
      <c r="O9" s="25"/>
      <c r="P9" s="25"/>
      <c r="Q9" s="25"/>
    </row>
    <row r="10" spans="1:17" ht="18" customHeight="1" thickBot="1" x14ac:dyDescent="0.3">
      <c r="A10" s="113" t="s">
        <v>13</v>
      </c>
      <c r="B10" s="26"/>
      <c r="C10" s="59"/>
      <c r="D10" s="59"/>
      <c r="E10" s="59"/>
      <c r="F10" s="60"/>
      <c r="G10" s="26"/>
      <c r="H10" s="61"/>
      <c r="I10" s="61"/>
      <c r="J10" s="61"/>
      <c r="K10" s="60"/>
      <c r="L10" s="27"/>
      <c r="M10" s="27"/>
      <c r="N10" s="27"/>
      <c r="O10" s="27"/>
      <c r="P10" s="27"/>
      <c r="Q10" s="27"/>
    </row>
    <row r="11" spans="1:17" ht="18" customHeight="1" thickBot="1" x14ac:dyDescent="0.3">
      <c r="A11" s="113" t="s">
        <v>13</v>
      </c>
      <c r="B11" s="55"/>
      <c r="C11" s="56"/>
      <c r="D11" s="56"/>
      <c r="E11" s="56"/>
      <c r="F11" s="57"/>
      <c r="G11" s="55"/>
      <c r="H11" s="58"/>
      <c r="I11" s="58"/>
      <c r="J11" s="58"/>
      <c r="K11" s="57"/>
      <c r="L11" s="25"/>
      <c r="M11" s="25"/>
      <c r="N11" s="25"/>
      <c r="O11" s="25"/>
      <c r="P11" s="25"/>
      <c r="Q11" s="25"/>
    </row>
    <row r="12" spans="1:17" ht="18" customHeight="1" thickBot="1" x14ac:dyDescent="0.3">
      <c r="A12" s="113" t="s">
        <v>13</v>
      </c>
      <c r="B12" s="26"/>
      <c r="C12" s="59"/>
      <c r="D12" s="59"/>
      <c r="E12" s="59"/>
      <c r="F12" s="60"/>
      <c r="G12" s="26"/>
      <c r="H12" s="61"/>
      <c r="I12" s="61"/>
      <c r="J12" s="61"/>
      <c r="K12" s="60"/>
      <c r="L12" s="27"/>
      <c r="M12" s="27"/>
      <c r="N12" s="27"/>
      <c r="O12" s="27"/>
      <c r="P12" s="27"/>
      <c r="Q12" s="27"/>
    </row>
    <row r="13" spans="1:17" ht="18" customHeight="1" thickBot="1" x14ac:dyDescent="0.3">
      <c r="A13" s="113" t="s">
        <v>13</v>
      </c>
      <c r="B13" s="55"/>
      <c r="C13" s="56"/>
      <c r="D13" s="56"/>
      <c r="E13" s="56"/>
      <c r="F13" s="57"/>
      <c r="G13" s="55"/>
      <c r="H13" s="58"/>
      <c r="I13" s="58"/>
      <c r="J13" s="58"/>
      <c r="K13" s="57"/>
      <c r="L13" s="25"/>
      <c r="M13" s="25"/>
      <c r="N13" s="25"/>
      <c r="O13" s="25"/>
      <c r="P13" s="25"/>
      <c r="Q13" s="25"/>
    </row>
    <row r="14" spans="1:17" ht="18" customHeight="1" thickBot="1" x14ac:dyDescent="0.3">
      <c r="A14" s="113" t="s">
        <v>13</v>
      </c>
      <c r="B14" s="26"/>
      <c r="C14" s="59"/>
      <c r="D14" s="59"/>
      <c r="E14" s="59"/>
      <c r="F14" s="60"/>
      <c r="G14" s="26"/>
      <c r="H14" s="61"/>
      <c r="I14" s="61"/>
      <c r="J14" s="61"/>
      <c r="K14" s="60"/>
      <c r="L14" s="27"/>
      <c r="M14" s="27"/>
      <c r="N14" s="27"/>
      <c r="O14" s="27"/>
      <c r="P14" s="27"/>
      <c r="Q14" s="27"/>
    </row>
    <row r="15" spans="1:17" ht="18" customHeight="1" thickBot="1" x14ac:dyDescent="0.3">
      <c r="A15" s="113"/>
      <c r="B15" s="55"/>
      <c r="C15" s="56"/>
      <c r="D15" s="56"/>
      <c r="E15" s="56"/>
      <c r="F15" s="57"/>
      <c r="G15" s="55"/>
      <c r="H15" s="58"/>
      <c r="I15" s="58"/>
      <c r="J15" s="58"/>
      <c r="K15" s="57"/>
      <c r="L15" s="25"/>
      <c r="M15" s="25"/>
      <c r="N15" s="25"/>
      <c r="O15" s="25"/>
      <c r="P15" s="25"/>
      <c r="Q15" s="25"/>
    </row>
    <row r="16" spans="1:17" ht="18" customHeight="1" thickBot="1" x14ac:dyDescent="0.3">
      <c r="A16" s="113" t="s">
        <v>13</v>
      </c>
      <c r="B16" s="26"/>
      <c r="C16" s="59"/>
      <c r="D16" s="59"/>
      <c r="E16" s="59"/>
      <c r="F16" s="60"/>
      <c r="G16" s="26"/>
      <c r="H16" s="61"/>
      <c r="I16" s="61"/>
      <c r="J16" s="61"/>
      <c r="K16" s="60"/>
      <c r="L16" s="27"/>
      <c r="M16" s="27"/>
      <c r="N16" s="27"/>
      <c r="O16" s="27"/>
      <c r="P16" s="27"/>
      <c r="Q16" s="27"/>
    </row>
    <row r="17" spans="1:17" ht="18" customHeight="1" thickBot="1" x14ac:dyDescent="0.3">
      <c r="A17" s="113" t="s">
        <v>13</v>
      </c>
      <c r="B17" s="55"/>
      <c r="C17" s="56"/>
      <c r="D17" s="56"/>
      <c r="E17" s="56"/>
      <c r="F17" s="57"/>
      <c r="G17" s="55"/>
      <c r="H17" s="58"/>
      <c r="I17" s="58"/>
      <c r="J17" s="58"/>
      <c r="K17" s="57"/>
      <c r="L17" s="25"/>
      <c r="M17" s="25"/>
      <c r="N17" s="25"/>
      <c r="O17" s="25"/>
      <c r="P17" s="25"/>
      <c r="Q17" s="25"/>
    </row>
    <row r="18" spans="1:17" ht="18" customHeight="1" thickBot="1" x14ac:dyDescent="0.3">
      <c r="A18" s="113" t="s">
        <v>13</v>
      </c>
      <c r="B18" s="26"/>
      <c r="C18" s="59"/>
      <c r="D18" s="59"/>
      <c r="E18" s="59"/>
      <c r="F18" s="60"/>
      <c r="G18" s="26"/>
      <c r="H18" s="61"/>
      <c r="I18" s="61"/>
      <c r="J18" s="61"/>
      <c r="K18" s="60"/>
      <c r="L18" s="27"/>
      <c r="M18" s="27"/>
      <c r="N18" s="27"/>
      <c r="O18" s="27"/>
      <c r="P18" s="27"/>
      <c r="Q18" s="27"/>
    </row>
    <row r="19" spans="1:17" ht="18" customHeight="1" thickBot="1" x14ac:dyDescent="0.3">
      <c r="A19" s="113" t="s">
        <v>13</v>
      </c>
      <c r="B19" s="55"/>
      <c r="C19" s="56"/>
      <c r="D19" s="56"/>
      <c r="E19" s="56"/>
      <c r="F19" s="57"/>
      <c r="G19" s="55"/>
      <c r="H19" s="58"/>
      <c r="I19" s="58"/>
      <c r="J19" s="58"/>
      <c r="K19" s="57"/>
      <c r="L19" s="25"/>
      <c r="M19" s="25"/>
      <c r="N19" s="25"/>
      <c r="O19" s="25"/>
      <c r="P19" s="25"/>
      <c r="Q19" s="25"/>
    </row>
    <row r="20" spans="1:17" ht="18" customHeight="1" thickBot="1" x14ac:dyDescent="0.3">
      <c r="A20" s="113" t="s">
        <v>13</v>
      </c>
      <c r="B20" s="26"/>
      <c r="C20" s="59"/>
      <c r="D20" s="59"/>
      <c r="E20" s="59"/>
      <c r="F20" s="60"/>
      <c r="G20" s="26"/>
      <c r="H20" s="61"/>
      <c r="I20" s="61"/>
      <c r="J20" s="61"/>
      <c r="K20" s="60"/>
      <c r="L20" s="27"/>
      <c r="M20" s="27"/>
      <c r="N20" s="27"/>
      <c r="O20" s="27"/>
      <c r="P20" s="27"/>
      <c r="Q20" s="27"/>
    </row>
    <row r="21" spans="1:17" ht="18" customHeight="1" thickBot="1" x14ac:dyDescent="0.3">
      <c r="A21" s="113" t="s">
        <v>13</v>
      </c>
      <c r="B21" s="55"/>
      <c r="C21" s="56"/>
      <c r="D21" s="56"/>
      <c r="E21" s="56"/>
      <c r="F21" s="57"/>
      <c r="G21" s="55"/>
      <c r="H21" s="58"/>
      <c r="I21" s="58"/>
      <c r="J21" s="58"/>
      <c r="K21" s="57"/>
      <c r="L21" s="25"/>
      <c r="M21" s="25"/>
      <c r="N21" s="25"/>
      <c r="O21" s="25"/>
      <c r="P21" s="25"/>
      <c r="Q21" s="25"/>
    </row>
    <row r="22" spans="1:17" ht="18" customHeight="1" thickBot="1" x14ac:dyDescent="0.3">
      <c r="A22" s="113" t="s">
        <v>13</v>
      </c>
      <c r="B22" s="26"/>
      <c r="C22" s="59"/>
      <c r="D22" s="59"/>
      <c r="E22" s="59"/>
      <c r="F22" s="60"/>
      <c r="G22" s="26"/>
      <c r="H22" s="61"/>
      <c r="I22" s="61"/>
      <c r="J22" s="61"/>
      <c r="K22" s="60"/>
      <c r="L22" s="27"/>
      <c r="M22" s="27"/>
      <c r="N22" s="27"/>
      <c r="O22" s="27"/>
      <c r="P22" s="27"/>
      <c r="Q22" s="27"/>
    </row>
    <row r="23" spans="1:17" ht="18" customHeight="1" thickBot="1" x14ac:dyDescent="0.3">
      <c r="A23" s="113" t="s">
        <v>13</v>
      </c>
      <c r="B23" s="26"/>
      <c r="C23" s="59"/>
      <c r="D23" s="59"/>
      <c r="E23" s="59"/>
      <c r="F23" s="60"/>
      <c r="G23" s="26"/>
      <c r="H23" s="61"/>
      <c r="I23" s="61"/>
      <c r="J23" s="61"/>
      <c r="K23" s="60"/>
      <c r="L23" s="27"/>
      <c r="M23" s="27"/>
      <c r="N23" s="27"/>
      <c r="O23" s="27"/>
      <c r="P23" s="27"/>
      <c r="Q23" s="27"/>
    </row>
    <row r="24" spans="1:17" ht="18" customHeight="1" thickBot="1" x14ac:dyDescent="0.3">
      <c r="A24" s="113" t="s">
        <v>13</v>
      </c>
      <c r="B24" s="26"/>
      <c r="C24" s="59"/>
      <c r="D24" s="59"/>
      <c r="E24" s="59"/>
      <c r="F24" s="60"/>
      <c r="G24" s="26"/>
      <c r="H24" s="61"/>
      <c r="I24" s="61"/>
      <c r="J24" s="61"/>
      <c r="K24" s="60"/>
      <c r="L24" s="27"/>
      <c r="M24" s="27"/>
      <c r="N24" s="27"/>
      <c r="O24" s="27"/>
      <c r="P24" s="27"/>
      <c r="Q24" s="27"/>
    </row>
    <row r="25" spans="1:17" ht="18" customHeight="1" thickBot="1" x14ac:dyDescent="0.3">
      <c r="A25" s="113" t="s">
        <v>13</v>
      </c>
      <c r="B25" s="55"/>
      <c r="C25" s="56"/>
      <c r="D25" s="56"/>
      <c r="E25" s="56"/>
      <c r="F25" s="57"/>
      <c r="G25" s="55"/>
      <c r="H25" s="58"/>
      <c r="I25" s="58"/>
      <c r="J25" s="58"/>
      <c r="K25" s="57"/>
      <c r="L25" s="25"/>
      <c r="M25" s="25"/>
      <c r="N25" s="25"/>
      <c r="O25" s="25"/>
      <c r="P25" s="25"/>
      <c r="Q25" s="25"/>
    </row>
    <row r="26" spans="1:17" ht="18" customHeight="1" thickBot="1" x14ac:dyDescent="0.3">
      <c r="A26" s="113"/>
      <c r="B26" s="26"/>
      <c r="C26" s="59"/>
      <c r="D26" s="59"/>
      <c r="E26" s="59"/>
      <c r="F26" s="60"/>
      <c r="G26" s="26"/>
      <c r="H26" s="61"/>
      <c r="I26" s="61"/>
      <c r="J26" s="61"/>
      <c r="K26" s="60"/>
      <c r="L26" s="27"/>
      <c r="M26" s="27"/>
      <c r="N26" s="27"/>
      <c r="O26" s="27"/>
      <c r="P26" s="27"/>
      <c r="Q26" s="27"/>
    </row>
    <row r="27" spans="1:17" ht="18" customHeight="1" thickBot="1" x14ac:dyDescent="0.3">
      <c r="A27" s="113" t="s">
        <v>13</v>
      </c>
      <c r="B27" s="26"/>
      <c r="C27" s="59"/>
      <c r="D27" s="59"/>
      <c r="E27" s="59"/>
      <c r="F27" s="60"/>
      <c r="G27" s="26"/>
      <c r="H27" s="61"/>
      <c r="I27" s="61"/>
      <c r="J27" s="61"/>
      <c r="K27" s="60"/>
      <c r="L27" s="27"/>
      <c r="M27" s="27"/>
      <c r="N27" s="27"/>
      <c r="O27" s="27"/>
      <c r="P27" s="27"/>
      <c r="Q27" s="27"/>
    </row>
    <row r="29" spans="1:17" x14ac:dyDescent="0.25">
      <c r="A29" s="241" t="s">
        <v>188</v>
      </c>
      <c r="B29" s="241"/>
      <c r="C29" s="241"/>
      <c r="D29" s="241"/>
      <c r="E29" s="241"/>
      <c r="F29" s="241"/>
      <c r="G29" s="241"/>
      <c r="H29" s="241"/>
      <c r="I29" s="241"/>
      <c r="J29" s="241"/>
      <c r="K29" s="241"/>
      <c r="L29" s="241"/>
      <c r="M29" s="241"/>
      <c r="N29" s="241"/>
      <c r="O29" s="241"/>
    </row>
  </sheetData>
  <sheetProtection algorithmName="SHA-512" hashValue="boS6UuqxHWr9mw9OXMccSwqm2YwpWRT4vP+beooGZO6+FmrvL2yWJq/QAl59rDittLpEBMTreuu/5+kyQ4I6gQ==" saltValue="Emcf+7DigJjop/+JiVn+/A=="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xdr:col>
                    <xdr:colOff>161925</xdr:colOff>
                    <xdr:row>22</xdr:row>
                    <xdr:rowOff>19050</xdr:rowOff>
                  </from>
                  <to>
                    <xdr:col>1</xdr:col>
                    <xdr:colOff>495300</xdr:colOff>
                    <xdr:row>23</xdr:row>
                    <xdr:rowOff>9525</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2</xdr:col>
                    <xdr:colOff>171450</xdr:colOff>
                    <xdr:row>22</xdr:row>
                    <xdr:rowOff>9525</xdr:rowOff>
                  </from>
                  <to>
                    <xdr:col>2</xdr:col>
                    <xdr:colOff>504825</xdr:colOff>
                    <xdr:row>22</xdr:row>
                    <xdr:rowOff>219075</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nchor moveWithCells="1">
                  <from>
                    <xdr:col>3</xdr:col>
                    <xdr:colOff>152400</xdr:colOff>
                    <xdr:row>22</xdr:row>
                    <xdr:rowOff>19050</xdr:rowOff>
                  </from>
                  <to>
                    <xdr:col>3</xdr:col>
                    <xdr:colOff>485775</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500" r:id="rId90" name="Check Box 92">
              <controlPr defaultSize="0" autoFill="0" autoLine="0" autoPict="0">
                <anchor moveWithCells="1">
                  <from>
                    <xdr:col>4</xdr:col>
                    <xdr:colOff>152400</xdr:colOff>
                    <xdr:row>22</xdr:row>
                    <xdr:rowOff>9525</xdr:rowOff>
                  </from>
                  <to>
                    <xdr:col>4</xdr:col>
                    <xdr:colOff>485775</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nchor moveWithCells="1">
                  <from>
                    <xdr:col>5</xdr:col>
                    <xdr:colOff>152400</xdr:colOff>
                    <xdr:row>22</xdr:row>
                    <xdr:rowOff>9525</xdr:rowOff>
                  </from>
                  <to>
                    <xdr:col>5</xdr:col>
                    <xdr:colOff>485775</xdr:colOff>
                    <xdr:row>22</xdr:row>
                    <xdr:rowOff>219075</xdr:rowOff>
                  </to>
                </anchor>
              </controlPr>
            </control>
          </mc:Choice>
        </mc:AlternateContent>
        <mc:AlternateContent xmlns:mc="http://schemas.openxmlformats.org/markup-compatibility/2006">
          <mc:Choice Requires="x14">
            <control shapeId="17525" r:id="rId114" name="Check Box 117">
              <controlPr defaultSize="0" autoFill="0" autoLine="0" autoPict="0">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nchor moveWithCells="1">
                  <from>
                    <xdr:col>6</xdr:col>
                    <xdr:colOff>161925</xdr:colOff>
                    <xdr:row>22</xdr:row>
                    <xdr:rowOff>19050</xdr:rowOff>
                  </from>
                  <to>
                    <xdr:col>6</xdr:col>
                    <xdr:colOff>495300</xdr:colOff>
                    <xdr:row>23</xdr:row>
                    <xdr:rowOff>0</xdr:rowOff>
                  </to>
                </anchor>
              </controlPr>
            </control>
          </mc:Choice>
        </mc:AlternateContent>
        <mc:AlternateContent xmlns:mc="http://schemas.openxmlformats.org/markup-compatibility/2006">
          <mc:Choice Requires="x14">
            <control shapeId="17549" r:id="rId137" name="Check Box 141">
              <controlPr defaultSize="0" autoFill="0" autoLine="0" autoPict="0">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nchor moveWithCells="1">
                  <from>
                    <xdr:col>7</xdr:col>
                    <xdr:colOff>152400</xdr:colOff>
                    <xdr:row>22</xdr:row>
                    <xdr:rowOff>19050</xdr:rowOff>
                  </from>
                  <to>
                    <xdr:col>7</xdr:col>
                    <xdr:colOff>485775</xdr:colOff>
                    <xdr:row>23</xdr:row>
                    <xdr:rowOff>0</xdr:rowOff>
                  </to>
                </anchor>
              </controlPr>
            </control>
          </mc:Choice>
        </mc:AlternateContent>
        <mc:AlternateContent xmlns:mc="http://schemas.openxmlformats.org/markup-compatibility/2006">
          <mc:Choice Requires="x14">
            <control shapeId="17573" r:id="rId160" name="Check Box 165">
              <controlPr defaultSize="0" autoFill="0" autoLine="0" autoPict="0">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nchor moveWithCells="1">
                  <from>
                    <xdr:col>8</xdr:col>
                    <xdr:colOff>152400</xdr:colOff>
                    <xdr:row>22</xdr:row>
                    <xdr:rowOff>19050</xdr:rowOff>
                  </from>
                  <to>
                    <xdr:col>8</xdr:col>
                    <xdr:colOff>485775</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nchor moveWithCells="1">
                  <from>
                    <xdr:col>9</xdr:col>
                    <xdr:colOff>161925</xdr:colOff>
                    <xdr:row>22</xdr:row>
                    <xdr:rowOff>19050</xdr:rowOff>
                  </from>
                  <to>
                    <xdr:col>9</xdr:col>
                    <xdr:colOff>495300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nchor moveWithCells="1">
                  <from>
                    <xdr:col>10</xdr:col>
                    <xdr:colOff>161925</xdr:colOff>
                    <xdr:row>22</xdr:row>
                    <xdr:rowOff>19050</xdr:rowOff>
                  </from>
                  <to>
                    <xdr:col>10</xdr:col>
                    <xdr:colOff>495300</xdr:colOff>
                    <xdr:row>23</xdr:row>
                    <xdr:rowOff>0</xdr:rowOff>
                  </to>
                </anchor>
              </controlPr>
            </control>
          </mc:Choice>
        </mc:AlternateContent>
        <mc:AlternateContent xmlns:mc="http://schemas.openxmlformats.org/markup-compatibility/2006">
          <mc:Choice Requires="x14">
            <control shapeId="17645" r:id="rId229" name="Check Box 237">
              <controlPr defaultSize="0" autoFill="0" autoLine="0" autoPict="0">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nchor moveWithCells="1">
                  <from>
                    <xdr:col>11</xdr:col>
                    <xdr:colOff>152400</xdr:colOff>
                    <xdr:row>22</xdr:row>
                    <xdr:rowOff>19050</xdr:rowOff>
                  </from>
                  <to>
                    <xdr:col>11</xdr:col>
                    <xdr:colOff>485775</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nchor moveWithCells="1">
                  <from>
                    <xdr:col>12</xdr:col>
                    <xdr:colOff>161925</xdr:colOff>
                    <xdr:row>22</xdr:row>
                    <xdr:rowOff>9525</xdr:rowOff>
                  </from>
                  <to>
                    <xdr:col>12</xdr:col>
                    <xdr:colOff>495300</xdr:colOff>
                    <xdr:row>22</xdr:row>
                    <xdr:rowOff>219075</xdr:rowOff>
                  </to>
                </anchor>
              </controlPr>
            </control>
          </mc:Choice>
        </mc:AlternateContent>
        <mc:AlternateContent xmlns:mc="http://schemas.openxmlformats.org/markup-compatibility/2006">
          <mc:Choice Requires="x14">
            <control shapeId="17693" r:id="rId275" name="Check Box 285">
              <controlPr defaultSize="0" autoFill="0" autoLine="0" autoPict="0">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nchor moveWithCells="1">
                  <from>
                    <xdr:col>13</xdr:col>
                    <xdr:colOff>161925</xdr:colOff>
                    <xdr:row>22</xdr:row>
                    <xdr:rowOff>19050</xdr:rowOff>
                  </from>
                  <to>
                    <xdr:col>13</xdr:col>
                    <xdr:colOff>495300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nchor moveWithCells="1">
                  <from>
                    <xdr:col>14</xdr:col>
                    <xdr:colOff>209550</xdr:colOff>
                    <xdr:row>22</xdr:row>
                    <xdr:rowOff>19050</xdr:rowOff>
                  </from>
                  <to>
                    <xdr:col>14</xdr:col>
                    <xdr:colOff>542925</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nchor moveWithCells="1">
                  <from>
                    <xdr:col>14</xdr:col>
                    <xdr:colOff>152400</xdr:colOff>
                    <xdr:row>26</xdr:row>
                    <xdr:rowOff>9525</xdr:rowOff>
                  </from>
                  <to>
                    <xdr:col>14</xdr:col>
                    <xdr:colOff>485775</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nchor moveWithCells="1">
                  <from>
                    <xdr:col>15</xdr:col>
                    <xdr:colOff>152400</xdr:colOff>
                    <xdr:row>4</xdr:row>
                    <xdr:rowOff>9525</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8" name="Check Box 340">
              <controlPr defaultSize="0" autoFill="0" autoLine="0" autoPict="0">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29" name="Check Box 341">
              <controlPr defaultSize="0" autoFill="0" autoLine="0" autoPict="0">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nchor moveWithCells="1">
                  <from>
                    <xdr:col>15</xdr:col>
                    <xdr:colOff>133350</xdr:colOff>
                    <xdr:row>9</xdr:row>
                    <xdr:rowOff>9525</xdr:rowOff>
                  </from>
                  <to>
                    <xdr:col>15</xdr:col>
                    <xdr:colOff>466725</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nchor moveWithCells="1">
                  <from>
                    <xdr:col>15</xdr:col>
                    <xdr:colOff>142875</xdr:colOff>
                    <xdr:row>10</xdr:row>
                    <xdr:rowOff>9525</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nchor moveWithCells="1">
                  <from>
                    <xdr:col>15</xdr:col>
                    <xdr:colOff>142875</xdr:colOff>
                    <xdr:row>11</xdr:row>
                    <xdr:rowOff>9525</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6" name="Check Box 348">
              <controlPr defaultSize="0" autoFill="0" autoLine="0" autoPict="0">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7" name="Check Box 349">
              <controlPr defaultSize="0" autoFill="0" autoLine="0" autoPict="0">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nchor moveWithCells="1">
                  <from>
                    <xdr:col>15</xdr:col>
                    <xdr:colOff>152400</xdr:colOff>
                    <xdr:row>17</xdr:row>
                    <xdr:rowOff>9525</xdr:rowOff>
                  </from>
                  <to>
                    <xdr:col>15</xdr:col>
                    <xdr:colOff>485775</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nchor moveWithCells="1">
                  <from>
                    <xdr:col>15</xdr:col>
                    <xdr:colOff>161925</xdr:colOff>
                    <xdr:row>18</xdr:row>
                    <xdr:rowOff>9525</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nchor moveWithCells="1">
                  <from>
                    <xdr:col>15</xdr:col>
                    <xdr:colOff>152400</xdr:colOff>
                    <xdr:row>19</xdr:row>
                    <xdr:rowOff>9525</xdr:rowOff>
                  </from>
                  <to>
                    <xdr:col>15</xdr:col>
                    <xdr:colOff>485775</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nchor moveWithCells="1">
                  <from>
                    <xdr:col>15</xdr:col>
                    <xdr:colOff>161925</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2" name="Check Box 354">
              <controlPr defaultSize="0" autoFill="0" autoLine="0" autoPict="0">
                <anchor moveWithCells="1">
                  <from>
                    <xdr:col>15</xdr:col>
                    <xdr:colOff>161925</xdr:colOff>
                    <xdr:row>21</xdr:row>
                    <xdr:rowOff>9525</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nchor moveWithCells="1">
                  <from>
                    <xdr:col>15</xdr:col>
                    <xdr:colOff>161925</xdr:colOff>
                    <xdr:row>22</xdr:row>
                    <xdr:rowOff>19050</xdr:rowOff>
                  </from>
                  <to>
                    <xdr:col>15</xdr:col>
                    <xdr:colOff>495300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nchor moveWithCells="1">
                  <from>
                    <xdr:col>15</xdr:col>
                    <xdr:colOff>152400</xdr:colOff>
                    <xdr:row>25</xdr:row>
                    <xdr:rowOff>9525</xdr:rowOff>
                  </from>
                  <to>
                    <xdr:col>15</xdr:col>
                    <xdr:colOff>485775</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nchor moveWithCells="1">
                  <from>
                    <xdr:col>15</xdr:col>
                    <xdr:colOff>152400</xdr:colOff>
                    <xdr:row>26</xdr:row>
                    <xdr:rowOff>9525</xdr:rowOff>
                  </from>
                  <to>
                    <xdr:col>15</xdr:col>
                    <xdr:colOff>485775</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nchor moveWithCells="1">
                  <from>
                    <xdr:col>16</xdr:col>
                    <xdr:colOff>152400</xdr:colOff>
                    <xdr:row>4</xdr:row>
                    <xdr:rowOff>9525</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1" name="Check Box 363">
              <controlPr defaultSize="0" autoFill="0" autoLine="0" autoPict="0">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2" name="Check Box 364">
              <controlPr defaultSize="0" autoFill="0" autoLine="0" autoPict="0">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nchor moveWithCells="1">
                  <from>
                    <xdr:col>16</xdr:col>
                    <xdr:colOff>133350</xdr:colOff>
                    <xdr:row>9</xdr:row>
                    <xdr:rowOff>9525</xdr:rowOff>
                  </from>
                  <to>
                    <xdr:col>16</xdr:col>
                    <xdr:colOff>466725</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nchor moveWithCells="1">
                  <from>
                    <xdr:col>16</xdr:col>
                    <xdr:colOff>142875</xdr:colOff>
                    <xdr:row>10</xdr:row>
                    <xdr:rowOff>9525</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nchor moveWithCells="1">
                  <from>
                    <xdr:col>16</xdr:col>
                    <xdr:colOff>142875</xdr:colOff>
                    <xdr:row>11</xdr:row>
                    <xdr:rowOff>9525</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59" name="Check Box 371">
              <controlPr defaultSize="0" autoFill="0" autoLine="0" autoPict="0">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0" name="Check Box 372">
              <controlPr defaultSize="0" autoFill="0" autoLine="0" autoPict="0">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nchor moveWithCells="1">
                  <from>
                    <xdr:col>16</xdr:col>
                    <xdr:colOff>152400</xdr:colOff>
                    <xdr:row>17</xdr:row>
                    <xdr:rowOff>9525</xdr:rowOff>
                  </from>
                  <to>
                    <xdr:col>16</xdr:col>
                    <xdr:colOff>485775</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nchor moveWithCells="1">
                  <from>
                    <xdr:col>16</xdr:col>
                    <xdr:colOff>161925</xdr:colOff>
                    <xdr:row>18</xdr:row>
                    <xdr:rowOff>9525</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nchor moveWithCells="1">
                  <from>
                    <xdr:col>16</xdr:col>
                    <xdr:colOff>152400</xdr:colOff>
                    <xdr:row>19</xdr:row>
                    <xdr:rowOff>9525</xdr:rowOff>
                  </from>
                  <to>
                    <xdr:col>16</xdr:col>
                    <xdr:colOff>485775</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nchor moveWithCells="1">
                  <from>
                    <xdr:col>16</xdr:col>
                    <xdr:colOff>161925</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5" name="Check Box 377">
              <controlPr defaultSize="0" autoFill="0" autoLine="0" autoPict="0">
                <anchor moveWithCells="1">
                  <from>
                    <xdr:col>16</xdr:col>
                    <xdr:colOff>161925</xdr:colOff>
                    <xdr:row>21</xdr:row>
                    <xdr:rowOff>9525</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nchor moveWithCells="1">
                  <from>
                    <xdr:col>16</xdr:col>
                    <xdr:colOff>209550</xdr:colOff>
                    <xdr:row>22</xdr:row>
                    <xdr:rowOff>19050</xdr:rowOff>
                  </from>
                  <to>
                    <xdr:col>16</xdr:col>
                    <xdr:colOff>542925</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nchor moveWithCells="1">
                  <from>
                    <xdr:col>16</xdr:col>
                    <xdr:colOff>152400</xdr:colOff>
                    <xdr:row>25</xdr:row>
                    <xdr:rowOff>9525</xdr:rowOff>
                  </from>
                  <to>
                    <xdr:col>16</xdr:col>
                    <xdr:colOff>485775</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nchor moveWithCells="1">
                  <from>
                    <xdr:col>16</xdr:col>
                    <xdr:colOff>152400</xdr:colOff>
                    <xdr:row>26</xdr:row>
                    <xdr:rowOff>9525</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68"/>
  <sheetViews>
    <sheetView tabSelected="1" zoomScale="90" zoomScaleNormal="90" zoomScalePageLayoutView="90" workbookViewId="0">
      <selection activeCell="A3" sqref="A3:I3"/>
    </sheetView>
  </sheetViews>
  <sheetFormatPr defaultRowHeight="15" x14ac:dyDescent="0.25"/>
  <cols>
    <col min="1" max="1" width="38.140625" customWidth="1"/>
    <col min="2" max="2" width="31.7109375" customWidth="1"/>
    <col min="3" max="3" width="18.85546875" customWidth="1"/>
    <col min="4" max="5" width="14.85546875" customWidth="1"/>
    <col min="6" max="7" width="18.85546875" customWidth="1"/>
    <col min="8" max="9" width="10.140625" customWidth="1"/>
  </cols>
  <sheetData>
    <row r="1" spans="1:9" ht="56.25" customHeight="1" x14ac:dyDescent="0.25">
      <c r="A1" s="129" t="s">
        <v>217</v>
      </c>
      <c r="B1" s="130"/>
      <c r="C1" s="130"/>
      <c r="D1" s="130"/>
      <c r="E1" s="130"/>
      <c r="F1" s="130"/>
      <c r="G1" s="130"/>
      <c r="H1" s="130"/>
      <c r="I1" s="130"/>
    </row>
    <row r="2" spans="1:9" ht="15.75" customHeight="1" x14ac:dyDescent="0.25">
      <c r="A2" s="131" t="s">
        <v>1</v>
      </c>
      <c r="B2" s="131"/>
      <c r="C2" s="131"/>
      <c r="D2" s="131"/>
      <c r="E2" s="131"/>
      <c r="F2" s="131"/>
      <c r="G2" s="131"/>
      <c r="H2" s="131"/>
      <c r="I2" s="131"/>
    </row>
    <row r="3" spans="1:9" ht="15.75" customHeight="1" thickBot="1" x14ac:dyDescent="0.3">
      <c r="A3" s="132" t="s">
        <v>226</v>
      </c>
      <c r="B3" s="132"/>
      <c r="C3" s="132"/>
      <c r="D3" s="132"/>
      <c r="E3" s="132"/>
      <c r="F3" s="132"/>
      <c r="G3" s="132"/>
      <c r="H3" s="132"/>
      <c r="I3" s="132"/>
    </row>
    <row r="4" spans="1:9" ht="29.25" customHeight="1" x14ac:dyDescent="0.25">
      <c r="A4" s="142" t="s">
        <v>2</v>
      </c>
      <c r="B4" s="139" t="s">
        <v>3</v>
      </c>
      <c r="C4" s="139" t="s">
        <v>4</v>
      </c>
      <c r="D4" s="139" t="s">
        <v>5</v>
      </c>
      <c r="E4" s="139" t="s">
        <v>6</v>
      </c>
      <c r="F4" s="28" t="s">
        <v>7</v>
      </c>
      <c r="G4" s="139" t="s">
        <v>9</v>
      </c>
      <c r="H4" s="141" t="s">
        <v>10</v>
      </c>
      <c r="I4" s="142"/>
    </row>
    <row r="5" spans="1:9" ht="15.75" thickBot="1" x14ac:dyDescent="0.3">
      <c r="A5" s="143"/>
      <c r="B5" s="140"/>
      <c r="C5" s="140"/>
      <c r="D5" s="140"/>
      <c r="E5" s="140"/>
      <c r="F5" s="29" t="s">
        <v>8</v>
      </c>
      <c r="G5" s="140"/>
      <c r="H5" s="30" t="s">
        <v>11</v>
      </c>
      <c r="I5" s="31" t="s">
        <v>12</v>
      </c>
    </row>
    <row r="6" spans="1:9" ht="19.5" customHeight="1" thickBot="1" x14ac:dyDescent="0.3">
      <c r="A6" s="99" t="s">
        <v>227</v>
      </c>
      <c r="B6" s="99" t="s">
        <v>251</v>
      </c>
      <c r="C6" s="105">
        <v>15.78</v>
      </c>
      <c r="D6" s="75">
        <v>7.5</v>
      </c>
      <c r="E6" s="75">
        <v>177</v>
      </c>
      <c r="F6" s="35">
        <f>C6*D6*E6</f>
        <v>20947.95</v>
      </c>
      <c r="G6" s="105">
        <v>0</v>
      </c>
      <c r="H6" s="102"/>
      <c r="I6" s="106"/>
    </row>
    <row r="7" spans="1:9" ht="19.5" customHeight="1" thickBot="1" x14ac:dyDescent="0.3">
      <c r="A7" s="99" t="s">
        <v>227</v>
      </c>
      <c r="B7" s="99" t="s">
        <v>252</v>
      </c>
      <c r="C7" s="105">
        <v>15.65</v>
      </c>
      <c r="D7" s="75">
        <v>5</v>
      </c>
      <c r="E7" s="75">
        <v>177</v>
      </c>
      <c r="F7" s="35">
        <f t="shared" ref="F7:F49" si="0">C7*D7*E7</f>
        <v>13850.25</v>
      </c>
      <c r="G7" s="105">
        <v>0</v>
      </c>
      <c r="H7" s="102"/>
      <c r="I7" s="106"/>
    </row>
    <row r="8" spans="1:9" ht="19.5" customHeight="1" thickBot="1" x14ac:dyDescent="0.3">
      <c r="A8" s="99" t="s">
        <v>227</v>
      </c>
      <c r="B8" s="99" t="s">
        <v>253</v>
      </c>
      <c r="C8" s="105">
        <v>15.58</v>
      </c>
      <c r="D8" s="75">
        <v>3</v>
      </c>
      <c r="E8" s="75">
        <v>177</v>
      </c>
      <c r="F8" s="35">
        <f t="shared" si="0"/>
        <v>8272.98</v>
      </c>
      <c r="G8" s="105">
        <v>0</v>
      </c>
      <c r="H8" s="102"/>
      <c r="I8" s="106"/>
    </row>
    <row r="9" spans="1:9" ht="19.5" customHeight="1" thickBot="1" x14ac:dyDescent="0.3">
      <c r="A9" s="99" t="s">
        <v>227</v>
      </c>
      <c r="B9" s="99" t="s">
        <v>230</v>
      </c>
      <c r="C9" s="105">
        <v>15.32</v>
      </c>
      <c r="D9" s="75">
        <v>3</v>
      </c>
      <c r="E9" s="75">
        <v>177</v>
      </c>
      <c r="F9" s="35">
        <f t="shared" si="0"/>
        <v>8134.92</v>
      </c>
      <c r="G9" s="105">
        <v>0</v>
      </c>
      <c r="H9" s="103"/>
      <c r="I9" s="104"/>
    </row>
    <row r="10" spans="1:9" ht="19.5" customHeight="1" thickBot="1" x14ac:dyDescent="0.3">
      <c r="A10" s="99" t="s">
        <v>13</v>
      </c>
      <c r="B10" s="99" t="s">
        <v>13</v>
      </c>
      <c r="C10" s="105">
        <v>0</v>
      </c>
      <c r="D10" s="75"/>
      <c r="E10" s="75"/>
      <c r="F10" s="35">
        <f t="shared" si="0"/>
        <v>0</v>
      </c>
      <c r="G10" s="105">
        <v>0</v>
      </c>
      <c r="H10" s="102"/>
      <c r="I10" s="106"/>
    </row>
    <row r="11" spans="1:9" ht="19.5" customHeight="1" thickBot="1" x14ac:dyDescent="0.3">
      <c r="A11" s="99" t="s">
        <v>228</v>
      </c>
      <c r="B11" s="99" t="s">
        <v>251</v>
      </c>
      <c r="C11" s="105">
        <v>16.88</v>
      </c>
      <c r="D11" s="75">
        <v>7.5</v>
      </c>
      <c r="E11" s="75">
        <v>177</v>
      </c>
      <c r="F11" s="35">
        <f t="shared" si="0"/>
        <v>22408.2</v>
      </c>
      <c r="G11" s="105">
        <v>0</v>
      </c>
      <c r="H11" s="103"/>
      <c r="I11" s="104"/>
    </row>
    <row r="12" spans="1:9" ht="19.5" customHeight="1" thickBot="1" x14ac:dyDescent="0.3">
      <c r="A12" s="99" t="s">
        <v>228</v>
      </c>
      <c r="B12" s="99" t="s">
        <v>252</v>
      </c>
      <c r="C12" s="105">
        <v>16.079999999999998</v>
      </c>
      <c r="D12" s="75">
        <v>3</v>
      </c>
      <c r="E12" s="75">
        <v>177</v>
      </c>
      <c r="F12" s="35">
        <f t="shared" si="0"/>
        <v>8538.48</v>
      </c>
      <c r="G12" s="105">
        <v>0</v>
      </c>
      <c r="H12" s="102"/>
      <c r="I12" s="106"/>
    </row>
    <row r="13" spans="1:9" ht="19.5" customHeight="1" thickBot="1" x14ac:dyDescent="0.3">
      <c r="A13" s="99" t="s">
        <v>228</v>
      </c>
      <c r="B13" s="99" t="s">
        <v>253</v>
      </c>
      <c r="C13" s="105">
        <v>15.75</v>
      </c>
      <c r="D13" s="75">
        <v>5</v>
      </c>
      <c r="E13" s="75">
        <v>177</v>
      </c>
      <c r="F13" s="35">
        <f t="shared" si="0"/>
        <v>13938.75</v>
      </c>
      <c r="G13" s="105">
        <v>0</v>
      </c>
      <c r="H13" s="103"/>
      <c r="I13" s="104"/>
    </row>
    <row r="14" spans="1:9" ht="19.5" customHeight="1" thickBot="1" x14ac:dyDescent="0.3">
      <c r="A14" s="99" t="s">
        <v>228</v>
      </c>
      <c r="B14" s="99" t="s">
        <v>254</v>
      </c>
      <c r="C14" s="105">
        <v>16.079999999999998</v>
      </c>
      <c r="D14" s="75">
        <v>3</v>
      </c>
      <c r="E14" s="75">
        <v>177</v>
      </c>
      <c r="F14" s="35">
        <f t="shared" si="0"/>
        <v>8538.48</v>
      </c>
      <c r="G14" s="105">
        <v>0</v>
      </c>
      <c r="H14" s="102"/>
      <c r="I14" s="106"/>
    </row>
    <row r="15" spans="1:9" ht="19.5" customHeight="1" thickBot="1" x14ac:dyDescent="0.3">
      <c r="A15" s="99" t="s">
        <v>13</v>
      </c>
      <c r="B15" s="99" t="s">
        <v>13</v>
      </c>
      <c r="C15" s="105">
        <v>0</v>
      </c>
      <c r="D15" s="75"/>
      <c r="E15" s="75"/>
      <c r="F15" s="35">
        <f t="shared" si="0"/>
        <v>0</v>
      </c>
      <c r="G15" s="105">
        <v>0</v>
      </c>
      <c r="H15" s="103"/>
      <c r="I15" s="104"/>
    </row>
    <row r="16" spans="1:9" ht="19.5" customHeight="1" thickBot="1" x14ac:dyDescent="0.3">
      <c r="A16" s="99" t="s">
        <v>229</v>
      </c>
      <c r="B16" s="99" t="s">
        <v>231</v>
      </c>
      <c r="C16" s="105">
        <v>15.65</v>
      </c>
      <c r="D16" s="75">
        <v>5</v>
      </c>
      <c r="E16" s="75">
        <v>177</v>
      </c>
      <c r="F16" s="35">
        <f t="shared" si="0"/>
        <v>13850.25</v>
      </c>
      <c r="G16" s="105">
        <v>0</v>
      </c>
      <c r="H16" s="102"/>
      <c r="I16" s="106"/>
    </row>
    <row r="17" spans="1:9" ht="19.5" customHeight="1" thickBot="1" x14ac:dyDescent="0.3">
      <c r="A17" s="99" t="s">
        <v>229</v>
      </c>
      <c r="B17" s="99" t="s">
        <v>231</v>
      </c>
      <c r="C17" s="105">
        <v>15.08</v>
      </c>
      <c r="D17" s="75">
        <v>3</v>
      </c>
      <c r="E17" s="75">
        <v>177</v>
      </c>
      <c r="F17" s="35">
        <f t="shared" si="0"/>
        <v>8007.4800000000005</v>
      </c>
      <c r="G17" s="105">
        <v>0</v>
      </c>
      <c r="H17" s="103"/>
      <c r="I17" s="104"/>
    </row>
    <row r="18" spans="1:9" ht="19.5" customHeight="1" thickBot="1" x14ac:dyDescent="0.3">
      <c r="A18" s="99" t="s">
        <v>229</v>
      </c>
      <c r="B18" s="99" t="s">
        <v>231</v>
      </c>
      <c r="C18" s="105">
        <v>16.88</v>
      </c>
      <c r="D18" s="75">
        <v>7.5</v>
      </c>
      <c r="E18" s="75">
        <v>177</v>
      </c>
      <c r="F18" s="35">
        <f t="shared" si="0"/>
        <v>22408.2</v>
      </c>
      <c r="G18" s="105">
        <v>0</v>
      </c>
      <c r="H18" s="102"/>
      <c r="I18" s="106"/>
    </row>
    <row r="19" spans="1:9" ht="19.5" customHeight="1" thickBot="1" x14ac:dyDescent="0.3">
      <c r="A19" s="99" t="s">
        <v>229</v>
      </c>
      <c r="B19" s="99" t="s">
        <v>231</v>
      </c>
      <c r="C19" s="105">
        <v>15.58</v>
      </c>
      <c r="D19" s="75">
        <v>3</v>
      </c>
      <c r="E19" s="75">
        <v>177</v>
      </c>
      <c r="F19" s="35">
        <f t="shared" si="0"/>
        <v>8272.98</v>
      </c>
      <c r="G19" s="105">
        <v>0</v>
      </c>
      <c r="H19" s="103"/>
      <c r="I19" s="104"/>
    </row>
    <row r="20" spans="1:9" ht="19.5" customHeight="1" thickBot="1" x14ac:dyDescent="0.3">
      <c r="A20" s="99" t="s">
        <v>229</v>
      </c>
      <c r="B20" s="99" t="s">
        <v>230</v>
      </c>
      <c r="C20" s="105">
        <v>15.42</v>
      </c>
      <c r="D20" s="75">
        <v>2</v>
      </c>
      <c r="E20" s="75">
        <v>177</v>
      </c>
      <c r="F20" s="35">
        <f t="shared" si="0"/>
        <v>5458.68</v>
      </c>
      <c r="G20" s="105">
        <v>0</v>
      </c>
      <c r="H20" s="102"/>
      <c r="I20" s="106"/>
    </row>
    <row r="21" spans="1:9" ht="19.5" customHeight="1" thickBot="1" x14ac:dyDescent="0.3">
      <c r="A21" s="99"/>
      <c r="B21" s="99"/>
      <c r="C21" s="105">
        <v>0</v>
      </c>
      <c r="D21" s="75"/>
      <c r="E21" s="75"/>
      <c r="F21" s="35">
        <f t="shared" si="0"/>
        <v>0</v>
      </c>
      <c r="G21" s="105">
        <v>0</v>
      </c>
      <c r="H21" s="103"/>
      <c r="I21" s="104"/>
    </row>
    <row r="22" spans="1:9" ht="19.5" customHeight="1" thickBot="1" x14ac:dyDescent="0.3">
      <c r="A22" s="99" t="s">
        <v>236</v>
      </c>
      <c r="B22" s="99" t="s">
        <v>235</v>
      </c>
      <c r="C22" s="105">
        <v>56330.47</v>
      </c>
      <c r="D22" s="75">
        <v>1</v>
      </c>
      <c r="E22" s="75">
        <v>1</v>
      </c>
      <c r="F22" s="35">
        <f t="shared" si="0"/>
        <v>56330.47</v>
      </c>
      <c r="G22" s="105">
        <v>0</v>
      </c>
      <c r="H22" s="102"/>
      <c r="I22" s="106"/>
    </row>
    <row r="23" spans="1:9" ht="19.5" customHeight="1" thickBot="1" x14ac:dyDescent="0.3">
      <c r="A23" s="99" t="s">
        <v>13</v>
      </c>
      <c r="B23" s="99" t="s">
        <v>13</v>
      </c>
      <c r="C23" s="105">
        <v>0</v>
      </c>
      <c r="D23" s="75"/>
      <c r="E23" s="75"/>
      <c r="F23" s="35">
        <f t="shared" si="0"/>
        <v>0</v>
      </c>
      <c r="G23" s="105">
        <v>0</v>
      </c>
      <c r="H23" s="103"/>
      <c r="I23" s="104"/>
    </row>
    <row r="24" spans="1:9" ht="19.5" customHeight="1" thickBot="1" x14ac:dyDescent="0.3">
      <c r="A24" s="99" t="s">
        <v>13</v>
      </c>
      <c r="B24" s="99" t="s">
        <v>13</v>
      </c>
      <c r="C24" s="105">
        <v>0</v>
      </c>
      <c r="D24" s="75"/>
      <c r="E24" s="75"/>
      <c r="F24" s="35">
        <f t="shared" si="0"/>
        <v>0</v>
      </c>
      <c r="G24" s="105">
        <v>0</v>
      </c>
      <c r="H24" s="103"/>
      <c r="I24" s="104"/>
    </row>
    <row r="25" spans="1:9" ht="19.5" customHeight="1" thickBot="1" x14ac:dyDescent="0.3">
      <c r="A25" s="99" t="s">
        <v>13</v>
      </c>
      <c r="B25" s="99" t="s">
        <v>13</v>
      </c>
      <c r="C25" s="105">
        <v>0</v>
      </c>
      <c r="D25" s="75"/>
      <c r="E25" s="75"/>
      <c r="F25" s="35">
        <f t="shared" si="0"/>
        <v>0</v>
      </c>
      <c r="G25" s="105">
        <v>0</v>
      </c>
      <c r="H25" s="102"/>
      <c r="I25" s="106"/>
    </row>
    <row r="26" spans="1:9" ht="19.5" customHeight="1" thickBot="1" x14ac:dyDescent="0.3">
      <c r="A26" s="99" t="s">
        <v>13</v>
      </c>
      <c r="B26" s="99" t="s">
        <v>13</v>
      </c>
      <c r="C26" s="105">
        <v>0</v>
      </c>
      <c r="D26" s="75"/>
      <c r="E26" s="75"/>
      <c r="F26" s="35">
        <f t="shared" si="0"/>
        <v>0</v>
      </c>
      <c r="G26" s="105">
        <v>0</v>
      </c>
      <c r="H26" s="102"/>
      <c r="I26" s="106"/>
    </row>
    <row r="27" spans="1:9" ht="19.5" customHeight="1" thickBot="1" x14ac:dyDescent="0.3">
      <c r="A27" s="99" t="s">
        <v>13</v>
      </c>
      <c r="B27" s="99" t="s">
        <v>13</v>
      </c>
      <c r="C27" s="105">
        <v>0</v>
      </c>
      <c r="D27" s="75"/>
      <c r="E27" s="75"/>
      <c r="F27" s="35">
        <f t="shared" si="0"/>
        <v>0</v>
      </c>
      <c r="G27" s="105">
        <v>0</v>
      </c>
      <c r="H27" s="103"/>
      <c r="I27" s="104"/>
    </row>
    <row r="28" spans="1:9" ht="19.5" customHeight="1" thickBot="1" x14ac:dyDescent="0.3">
      <c r="A28" s="99" t="s">
        <v>13</v>
      </c>
      <c r="B28" s="99" t="s">
        <v>13</v>
      </c>
      <c r="C28" s="105">
        <v>0</v>
      </c>
      <c r="D28" s="75"/>
      <c r="E28" s="75"/>
      <c r="F28" s="35">
        <f t="shared" si="0"/>
        <v>0</v>
      </c>
      <c r="G28" s="105">
        <v>0</v>
      </c>
      <c r="H28" s="102"/>
      <c r="I28" s="106"/>
    </row>
    <row r="29" spans="1:9" ht="19.5" customHeight="1" thickBot="1" x14ac:dyDescent="0.3">
      <c r="A29" s="99" t="s">
        <v>13</v>
      </c>
      <c r="B29" s="99" t="s">
        <v>13</v>
      </c>
      <c r="C29" s="105">
        <v>0</v>
      </c>
      <c r="D29" s="75"/>
      <c r="E29" s="75"/>
      <c r="F29" s="35">
        <f t="shared" si="0"/>
        <v>0</v>
      </c>
      <c r="G29" s="105">
        <v>0</v>
      </c>
      <c r="H29" s="103"/>
      <c r="I29" s="104"/>
    </row>
    <row r="30" spans="1:9" ht="19.5" customHeight="1" thickBot="1" x14ac:dyDescent="0.3">
      <c r="A30" s="99" t="s">
        <v>13</v>
      </c>
      <c r="B30" s="99" t="s">
        <v>13</v>
      </c>
      <c r="C30" s="105">
        <v>0</v>
      </c>
      <c r="D30" s="75"/>
      <c r="E30" s="75"/>
      <c r="F30" s="35">
        <f t="shared" si="0"/>
        <v>0</v>
      </c>
      <c r="G30" s="105">
        <v>0</v>
      </c>
      <c r="H30" s="102"/>
      <c r="I30" s="106"/>
    </row>
    <row r="31" spans="1:9" ht="19.5" customHeight="1" thickBot="1" x14ac:dyDescent="0.3">
      <c r="A31" s="99" t="s">
        <v>13</v>
      </c>
      <c r="B31" s="99" t="s">
        <v>13</v>
      </c>
      <c r="C31" s="105">
        <v>0</v>
      </c>
      <c r="D31" s="75"/>
      <c r="E31" s="75"/>
      <c r="F31" s="35">
        <f t="shared" si="0"/>
        <v>0</v>
      </c>
      <c r="G31" s="105">
        <v>0</v>
      </c>
      <c r="H31" s="103"/>
      <c r="I31" s="104"/>
    </row>
    <row r="32" spans="1:9" ht="19.5" customHeight="1" thickBot="1" x14ac:dyDescent="0.3">
      <c r="A32" s="99" t="s">
        <v>13</v>
      </c>
      <c r="B32" s="99" t="s">
        <v>13</v>
      </c>
      <c r="C32" s="105">
        <v>0</v>
      </c>
      <c r="D32" s="75"/>
      <c r="E32" s="75"/>
      <c r="F32" s="35">
        <f t="shared" si="0"/>
        <v>0</v>
      </c>
      <c r="G32" s="105">
        <v>0</v>
      </c>
      <c r="H32" s="102"/>
      <c r="I32" s="106"/>
    </row>
    <row r="33" spans="1:9" ht="19.5" customHeight="1" thickBot="1" x14ac:dyDescent="0.3">
      <c r="A33" s="99" t="s">
        <v>13</v>
      </c>
      <c r="B33" s="99" t="s">
        <v>13</v>
      </c>
      <c r="C33" s="105">
        <v>0</v>
      </c>
      <c r="D33" s="75"/>
      <c r="E33" s="75"/>
      <c r="F33" s="35">
        <f t="shared" si="0"/>
        <v>0</v>
      </c>
      <c r="G33" s="105">
        <v>0</v>
      </c>
      <c r="H33" s="103"/>
      <c r="I33" s="104"/>
    </row>
    <row r="34" spans="1:9" ht="19.5" customHeight="1" thickBot="1" x14ac:dyDescent="0.3">
      <c r="A34" s="99" t="s">
        <v>13</v>
      </c>
      <c r="B34" s="99" t="s">
        <v>13</v>
      </c>
      <c r="C34" s="105">
        <v>0</v>
      </c>
      <c r="D34" s="75"/>
      <c r="E34" s="75"/>
      <c r="F34" s="35">
        <f t="shared" si="0"/>
        <v>0</v>
      </c>
      <c r="G34" s="105">
        <v>0</v>
      </c>
      <c r="H34" s="102"/>
      <c r="I34" s="106"/>
    </row>
    <row r="35" spans="1:9" ht="19.5" customHeight="1" thickBot="1" x14ac:dyDescent="0.3">
      <c r="A35" s="99" t="s">
        <v>13</v>
      </c>
      <c r="B35" s="99" t="s">
        <v>13</v>
      </c>
      <c r="C35" s="105">
        <v>0</v>
      </c>
      <c r="D35" s="75"/>
      <c r="E35" s="75"/>
      <c r="F35" s="35">
        <f t="shared" si="0"/>
        <v>0</v>
      </c>
      <c r="G35" s="105">
        <v>0</v>
      </c>
      <c r="H35" s="103"/>
      <c r="I35" s="104"/>
    </row>
    <row r="36" spans="1:9" ht="19.5" customHeight="1" thickBot="1" x14ac:dyDescent="0.3">
      <c r="A36" s="99" t="s">
        <v>13</v>
      </c>
      <c r="B36" s="99" t="s">
        <v>13</v>
      </c>
      <c r="C36" s="105">
        <v>0</v>
      </c>
      <c r="D36" s="75"/>
      <c r="E36" s="75"/>
      <c r="F36" s="35">
        <f t="shared" si="0"/>
        <v>0</v>
      </c>
      <c r="G36" s="105">
        <v>0</v>
      </c>
      <c r="H36" s="102"/>
      <c r="I36" s="106"/>
    </row>
    <row r="37" spans="1:9" ht="19.5" customHeight="1" thickBot="1" x14ac:dyDescent="0.3">
      <c r="A37" s="99" t="s">
        <v>13</v>
      </c>
      <c r="B37" s="99" t="s">
        <v>13</v>
      </c>
      <c r="C37" s="105">
        <v>0</v>
      </c>
      <c r="D37" s="75"/>
      <c r="E37" s="75"/>
      <c r="F37" s="35">
        <f t="shared" si="0"/>
        <v>0</v>
      </c>
      <c r="G37" s="105">
        <v>0</v>
      </c>
      <c r="H37" s="103"/>
      <c r="I37" s="104"/>
    </row>
    <row r="38" spans="1:9" ht="19.5" customHeight="1" thickBot="1" x14ac:dyDescent="0.3">
      <c r="A38" s="99" t="s">
        <v>13</v>
      </c>
      <c r="B38" s="99" t="s">
        <v>13</v>
      </c>
      <c r="C38" s="105">
        <v>0</v>
      </c>
      <c r="D38" s="75"/>
      <c r="E38" s="75"/>
      <c r="F38" s="35">
        <f t="shared" si="0"/>
        <v>0</v>
      </c>
      <c r="G38" s="105">
        <v>0</v>
      </c>
      <c r="H38" s="102"/>
      <c r="I38" s="106"/>
    </row>
    <row r="39" spans="1:9" ht="19.5" customHeight="1" thickBot="1" x14ac:dyDescent="0.3">
      <c r="A39" s="99" t="s">
        <v>13</v>
      </c>
      <c r="B39" s="99" t="s">
        <v>13</v>
      </c>
      <c r="C39" s="105">
        <v>0</v>
      </c>
      <c r="D39" s="75"/>
      <c r="E39" s="75"/>
      <c r="F39" s="35">
        <f t="shared" si="0"/>
        <v>0</v>
      </c>
      <c r="G39" s="105">
        <v>0</v>
      </c>
      <c r="H39" s="103"/>
      <c r="I39" s="104"/>
    </row>
    <row r="40" spans="1:9" ht="19.5" customHeight="1" thickBot="1" x14ac:dyDescent="0.3">
      <c r="A40" s="99" t="s">
        <v>13</v>
      </c>
      <c r="B40" s="99" t="s">
        <v>13</v>
      </c>
      <c r="C40" s="105">
        <v>0</v>
      </c>
      <c r="D40" s="75"/>
      <c r="E40" s="75"/>
      <c r="F40" s="35">
        <f t="shared" si="0"/>
        <v>0</v>
      </c>
      <c r="G40" s="105">
        <v>0</v>
      </c>
      <c r="H40" s="102"/>
      <c r="I40" s="106"/>
    </row>
    <row r="41" spans="1:9" ht="19.5" customHeight="1" thickBot="1" x14ac:dyDescent="0.3">
      <c r="A41" s="99" t="s">
        <v>13</v>
      </c>
      <c r="B41" s="99" t="s">
        <v>13</v>
      </c>
      <c r="C41" s="105">
        <v>0</v>
      </c>
      <c r="D41" s="75"/>
      <c r="E41" s="75"/>
      <c r="F41" s="35">
        <f t="shared" si="0"/>
        <v>0</v>
      </c>
      <c r="G41" s="105">
        <v>0</v>
      </c>
      <c r="H41" s="103"/>
      <c r="I41" s="104"/>
    </row>
    <row r="42" spans="1:9" ht="19.5" customHeight="1" thickBot="1" x14ac:dyDescent="0.3">
      <c r="A42" s="99" t="s">
        <v>13</v>
      </c>
      <c r="B42" s="99" t="s">
        <v>13</v>
      </c>
      <c r="C42" s="105">
        <v>0</v>
      </c>
      <c r="D42" s="75"/>
      <c r="E42" s="75"/>
      <c r="F42" s="35">
        <f t="shared" si="0"/>
        <v>0</v>
      </c>
      <c r="G42" s="105">
        <v>0</v>
      </c>
      <c r="H42" s="103"/>
      <c r="I42" s="104"/>
    </row>
    <row r="43" spans="1:9" ht="19.5" customHeight="1" thickBot="1" x14ac:dyDescent="0.3">
      <c r="A43" s="99" t="s">
        <v>13</v>
      </c>
      <c r="B43" s="99" t="s">
        <v>13</v>
      </c>
      <c r="C43" s="105">
        <v>0</v>
      </c>
      <c r="D43" s="75"/>
      <c r="E43" s="75"/>
      <c r="F43" s="35">
        <f t="shared" si="0"/>
        <v>0</v>
      </c>
      <c r="G43" s="105">
        <v>0</v>
      </c>
      <c r="H43" s="103"/>
      <c r="I43" s="104"/>
    </row>
    <row r="44" spans="1:9" ht="19.5" customHeight="1" thickBot="1" x14ac:dyDescent="0.3">
      <c r="A44" s="99" t="s">
        <v>13</v>
      </c>
      <c r="B44" s="99" t="s">
        <v>13</v>
      </c>
      <c r="C44" s="105">
        <v>0</v>
      </c>
      <c r="D44" s="75"/>
      <c r="E44" s="75"/>
      <c r="F44" s="35">
        <f t="shared" si="0"/>
        <v>0</v>
      </c>
      <c r="G44" s="105">
        <v>0</v>
      </c>
      <c r="H44" s="102"/>
      <c r="I44" s="106"/>
    </row>
    <row r="45" spans="1:9" ht="19.5" customHeight="1" thickBot="1" x14ac:dyDescent="0.3">
      <c r="A45" s="99" t="s">
        <v>13</v>
      </c>
      <c r="B45" s="99" t="s">
        <v>13</v>
      </c>
      <c r="C45" s="105">
        <v>0</v>
      </c>
      <c r="D45" s="75"/>
      <c r="E45" s="75"/>
      <c r="F45" s="35">
        <f t="shared" si="0"/>
        <v>0</v>
      </c>
      <c r="G45" s="105">
        <v>0</v>
      </c>
      <c r="H45" s="103"/>
      <c r="I45" s="104"/>
    </row>
    <row r="46" spans="1:9" ht="19.5" customHeight="1" thickBot="1" x14ac:dyDescent="0.3">
      <c r="A46" s="99" t="s">
        <v>13</v>
      </c>
      <c r="B46" s="99" t="s">
        <v>13</v>
      </c>
      <c r="C46" s="105">
        <v>0</v>
      </c>
      <c r="D46" s="75"/>
      <c r="E46" s="75"/>
      <c r="F46" s="35">
        <f t="shared" si="0"/>
        <v>0</v>
      </c>
      <c r="G46" s="105">
        <v>0</v>
      </c>
      <c r="H46" s="102"/>
      <c r="I46" s="106"/>
    </row>
    <row r="47" spans="1:9" ht="19.5" customHeight="1" thickBot="1" x14ac:dyDescent="0.3">
      <c r="A47" s="99" t="s">
        <v>13</v>
      </c>
      <c r="B47" s="99" t="s">
        <v>13</v>
      </c>
      <c r="C47" s="105">
        <v>0</v>
      </c>
      <c r="D47" s="75"/>
      <c r="E47" s="75"/>
      <c r="F47" s="35">
        <f t="shared" si="0"/>
        <v>0</v>
      </c>
      <c r="G47" s="105">
        <v>0</v>
      </c>
      <c r="H47" s="103"/>
      <c r="I47" s="104"/>
    </row>
    <row r="48" spans="1:9" ht="19.5" customHeight="1" thickBot="1" x14ac:dyDescent="0.3">
      <c r="A48" s="99" t="s">
        <v>13</v>
      </c>
      <c r="B48" s="99" t="s">
        <v>13</v>
      </c>
      <c r="C48" s="105">
        <v>0</v>
      </c>
      <c r="D48" s="75"/>
      <c r="E48" s="75"/>
      <c r="F48" s="35">
        <f t="shared" si="0"/>
        <v>0</v>
      </c>
      <c r="G48" s="105">
        <v>0</v>
      </c>
      <c r="H48" s="102"/>
      <c r="I48" s="106"/>
    </row>
    <row r="49" spans="1:9" ht="19.5" customHeight="1" thickBot="1" x14ac:dyDescent="0.3">
      <c r="A49" s="99" t="s">
        <v>13</v>
      </c>
      <c r="B49" s="99" t="s">
        <v>13</v>
      </c>
      <c r="C49" s="105">
        <v>0</v>
      </c>
      <c r="D49" s="75"/>
      <c r="E49" s="75"/>
      <c r="F49" s="35">
        <f t="shared" si="0"/>
        <v>0</v>
      </c>
      <c r="G49" s="105">
        <v>0</v>
      </c>
      <c r="H49" s="103"/>
      <c r="I49" s="104"/>
    </row>
    <row r="50" spans="1:9" ht="19.5" customHeight="1" thickBot="1" x14ac:dyDescent="0.3">
      <c r="A50" s="99" t="s">
        <v>13</v>
      </c>
      <c r="B50" s="99" t="s">
        <v>13</v>
      </c>
      <c r="C50" s="105">
        <v>0</v>
      </c>
      <c r="D50" s="75"/>
      <c r="E50" s="75"/>
      <c r="F50" s="35">
        <f t="shared" ref="F50:F61" si="1">C50*D50*E50</f>
        <v>0</v>
      </c>
      <c r="G50" s="105">
        <v>0</v>
      </c>
      <c r="H50" s="102"/>
      <c r="I50" s="106"/>
    </row>
    <row r="51" spans="1:9" ht="19.5" customHeight="1" thickBot="1" x14ac:dyDescent="0.3">
      <c r="A51" s="99" t="s">
        <v>13</v>
      </c>
      <c r="B51" s="99" t="s">
        <v>13</v>
      </c>
      <c r="C51" s="105">
        <v>0</v>
      </c>
      <c r="D51" s="75"/>
      <c r="E51" s="75"/>
      <c r="F51" s="35">
        <f t="shared" si="1"/>
        <v>0</v>
      </c>
      <c r="G51" s="105">
        <v>0</v>
      </c>
      <c r="H51" s="102"/>
      <c r="I51" s="106"/>
    </row>
    <row r="52" spans="1:9" ht="19.5" customHeight="1" thickBot="1" x14ac:dyDescent="0.3">
      <c r="A52" s="99" t="s">
        <v>13</v>
      </c>
      <c r="B52" s="99" t="s">
        <v>13</v>
      </c>
      <c r="C52" s="105">
        <v>0</v>
      </c>
      <c r="D52" s="75"/>
      <c r="E52" s="75"/>
      <c r="F52" s="35">
        <f t="shared" si="1"/>
        <v>0</v>
      </c>
      <c r="G52" s="105">
        <v>0</v>
      </c>
      <c r="H52" s="103"/>
      <c r="I52" s="104"/>
    </row>
    <row r="53" spans="1:9" ht="19.5" customHeight="1" thickBot="1" x14ac:dyDescent="0.3">
      <c r="A53" s="99" t="s">
        <v>13</v>
      </c>
      <c r="B53" s="99" t="s">
        <v>13</v>
      </c>
      <c r="C53" s="105">
        <v>0</v>
      </c>
      <c r="D53" s="75"/>
      <c r="E53" s="75"/>
      <c r="F53" s="35">
        <f t="shared" si="1"/>
        <v>0</v>
      </c>
      <c r="G53" s="105">
        <v>0</v>
      </c>
      <c r="H53" s="102"/>
      <c r="I53" s="106"/>
    </row>
    <row r="54" spans="1:9" ht="19.5" customHeight="1" thickBot="1" x14ac:dyDescent="0.3">
      <c r="A54" s="99" t="s">
        <v>13</v>
      </c>
      <c r="B54" s="99" t="s">
        <v>13</v>
      </c>
      <c r="C54" s="105">
        <v>0</v>
      </c>
      <c r="D54" s="75"/>
      <c r="E54" s="75"/>
      <c r="F54" s="35">
        <f t="shared" si="1"/>
        <v>0</v>
      </c>
      <c r="G54" s="105">
        <v>0</v>
      </c>
      <c r="H54" s="103"/>
      <c r="I54" s="104"/>
    </row>
    <row r="55" spans="1:9" ht="19.5" customHeight="1" thickBot="1" x14ac:dyDescent="0.3">
      <c r="A55" s="99" t="s">
        <v>13</v>
      </c>
      <c r="B55" s="99" t="s">
        <v>13</v>
      </c>
      <c r="C55" s="105">
        <v>0</v>
      </c>
      <c r="D55" s="75"/>
      <c r="E55" s="75"/>
      <c r="F55" s="35">
        <f t="shared" si="1"/>
        <v>0</v>
      </c>
      <c r="G55" s="105">
        <v>0</v>
      </c>
      <c r="H55" s="102"/>
      <c r="I55" s="106"/>
    </row>
    <row r="56" spans="1:9" ht="19.5" customHeight="1" thickBot="1" x14ac:dyDescent="0.3">
      <c r="A56" s="99" t="s">
        <v>13</v>
      </c>
      <c r="B56" s="99" t="s">
        <v>13</v>
      </c>
      <c r="C56" s="105">
        <v>0</v>
      </c>
      <c r="D56" s="75"/>
      <c r="E56" s="75"/>
      <c r="F56" s="35">
        <f t="shared" si="1"/>
        <v>0</v>
      </c>
      <c r="G56" s="105">
        <v>0</v>
      </c>
      <c r="H56" s="103"/>
      <c r="I56" s="104"/>
    </row>
    <row r="57" spans="1:9" ht="19.5" customHeight="1" thickBot="1" x14ac:dyDescent="0.3">
      <c r="A57" s="99" t="s">
        <v>13</v>
      </c>
      <c r="B57" s="99" t="s">
        <v>13</v>
      </c>
      <c r="C57" s="105">
        <v>0</v>
      </c>
      <c r="D57" s="75"/>
      <c r="E57" s="75"/>
      <c r="F57" s="35">
        <f t="shared" si="1"/>
        <v>0</v>
      </c>
      <c r="G57" s="105">
        <v>0</v>
      </c>
      <c r="H57" s="102"/>
      <c r="I57" s="106"/>
    </row>
    <row r="58" spans="1:9" ht="19.5" customHeight="1" thickBot="1" x14ac:dyDescent="0.3">
      <c r="A58" s="99" t="s">
        <v>13</v>
      </c>
      <c r="B58" s="99" t="s">
        <v>13</v>
      </c>
      <c r="C58" s="105">
        <v>0</v>
      </c>
      <c r="D58" s="75"/>
      <c r="E58" s="75"/>
      <c r="F58" s="35">
        <f t="shared" si="1"/>
        <v>0</v>
      </c>
      <c r="G58" s="105">
        <v>0</v>
      </c>
      <c r="H58" s="103"/>
      <c r="I58" s="104"/>
    </row>
    <row r="59" spans="1:9" ht="19.5" customHeight="1" thickBot="1" x14ac:dyDescent="0.3">
      <c r="A59" s="99" t="s">
        <v>13</v>
      </c>
      <c r="B59" s="99" t="s">
        <v>13</v>
      </c>
      <c r="C59" s="105">
        <v>0</v>
      </c>
      <c r="D59" s="75"/>
      <c r="E59" s="75"/>
      <c r="F59" s="35">
        <f t="shared" si="1"/>
        <v>0</v>
      </c>
      <c r="G59" s="105">
        <v>0</v>
      </c>
      <c r="H59" s="102"/>
      <c r="I59" s="106"/>
    </row>
    <row r="60" spans="1:9" ht="19.5" customHeight="1" thickBot="1" x14ac:dyDescent="0.3">
      <c r="A60" s="99" t="s">
        <v>13</v>
      </c>
      <c r="B60" s="99" t="s">
        <v>13</v>
      </c>
      <c r="C60" s="105">
        <v>0</v>
      </c>
      <c r="D60" s="75"/>
      <c r="E60" s="75"/>
      <c r="F60" s="35">
        <f t="shared" si="1"/>
        <v>0</v>
      </c>
      <c r="G60" s="105">
        <v>0</v>
      </c>
      <c r="H60" s="103"/>
      <c r="I60" s="104"/>
    </row>
    <row r="61" spans="1:9" ht="19.5" customHeight="1" thickBot="1" x14ac:dyDescent="0.3">
      <c r="A61" s="99" t="s">
        <v>13</v>
      </c>
      <c r="B61" s="99" t="s">
        <v>13</v>
      </c>
      <c r="C61" s="105">
        <v>0</v>
      </c>
      <c r="D61" s="75"/>
      <c r="E61" s="75"/>
      <c r="F61" s="35">
        <f t="shared" si="1"/>
        <v>0</v>
      </c>
      <c r="G61" s="105">
        <v>0</v>
      </c>
      <c r="H61" s="103"/>
      <c r="I61" s="104"/>
    </row>
    <row r="62" spans="1:9" ht="19.5" customHeight="1" thickBot="1" x14ac:dyDescent="0.3">
      <c r="A62" s="133"/>
      <c r="B62" s="133"/>
      <c r="C62" s="133"/>
      <c r="D62" s="133"/>
      <c r="E62" s="133"/>
      <c r="F62" s="133"/>
      <c r="G62" s="133"/>
      <c r="H62" s="133"/>
      <c r="I62" s="133"/>
    </row>
    <row r="63" spans="1:9" ht="16.5" customHeight="1" thickBot="1" x14ac:dyDescent="0.3">
      <c r="A63" s="134" t="s">
        <v>15</v>
      </c>
      <c r="B63" s="134"/>
      <c r="C63" s="134"/>
      <c r="D63" s="134"/>
      <c r="E63" s="134"/>
      <c r="F63" s="135"/>
      <c r="G63" s="136">
        <f>SUM(F6:F61)</f>
        <v>218958.06999999998</v>
      </c>
      <c r="H63" s="137"/>
      <c r="I63" s="138"/>
    </row>
    <row r="64" spans="1:9" ht="16.5" customHeight="1" thickBot="1" x14ac:dyDescent="0.3">
      <c r="A64" s="145" t="s">
        <v>16</v>
      </c>
      <c r="B64" s="145"/>
      <c r="C64" s="145"/>
      <c r="D64" s="145"/>
      <c r="E64" s="145"/>
      <c r="F64" s="146"/>
      <c r="G64" s="147">
        <v>0</v>
      </c>
      <c r="H64" s="148"/>
      <c r="I64" s="149"/>
    </row>
    <row r="65" spans="1:9" ht="16.5" customHeight="1" thickBot="1" x14ac:dyDescent="0.3">
      <c r="A65" s="145" t="s">
        <v>17</v>
      </c>
      <c r="B65" s="145"/>
      <c r="C65" s="145"/>
      <c r="D65" s="145"/>
      <c r="E65" s="145"/>
      <c r="F65" s="146"/>
      <c r="G65" s="147">
        <v>0</v>
      </c>
      <c r="H65" s="148"/>
      <c r="I65" s="149"/>
    </row>
    <row r="66" spans="1:9" ht="16.5" customHeight="1" thickBot="1" x14ac:dyDescent="0.3">
      <c r="A66" s="150" t="s">
        <v>205</v>
      </c>
      <c r="B66" s="150"/>
      <c r="C66" s="150"/>
      <c r="D66" s="150"/>
      <c r="E66" s="150"/>
      <c r="F66" s="151"/>
      <c r="G66" s="152">
        <f>SUM(G64:I65,G63)</f>
        <v>218958.06999999998</v>
      </c>
      <c r="H66" s="153"/>
      <c r="I66" s="154"/>
    </row>
    <row r="67" spans="1:9" x14ac:dyDescent="0.25">
      <c r="A67" s="1"/>
      <c r="B67" s="1"/>
      <c r="C67" s="1"/>
      <c r="D67" s="1"/>
      <c r="E67" s="1"/>
      <c r="F67" s="1"/>
      <c r="G67" s="1"/>
      <c r="H67" s="1"/>
      <c r="I67" s="1"/>
    </row>
    <row r="68" spans="1:9" x14ac:dyDescent="0.25">
      <c r="A68" s="144" t="s">
        <v>18</v>
      </c>
      <c r="B68" s="144"/>
      <c r="C68" s="144"/>
      <c r="D68" s="144"/>
      <c r="E68" s="144"/>
      <c r="F68" s="144"/>
      <c r="G68" s="144"/>
      <c r="H68" s="144"/>
      <c r="I68" s="144"/>
    </row>
  </sheetData>
  <sheetProtection algorithmName="SHA-512" hashValue="KxoqDb1TIiMzkwquPGrOgGLzLtF6hgWwXQZotrAlwYMBPGbAJhpcyj1iT087ceEoNIr94Uyof17MeP+crQJ97A==" saltValue="Ko4UZrzfpEXAd3q7xv/BWg==" spinCount="100000" sheet="1" objects="1" scenarios="1"/>
  <mergeCells count="20">
    <mergeCell ref="A68:I68"/>
    <mergeCell ref="A64:F64"/>
    <mergeCell ref="G64:I64"/>
    <mergeCell ref="A65:F65"/>
    <mergeCell ref="G65:I65"/>
    <mergeCell ref="A66:F66"/>
    <mergeCell ref="G66:I66"/>
    <mergeCell ref="A1:I1"/>
    <mergeCell ref="A2:I2"/>
    <mergeCell ref="A3:I3"/>
    <mergeCell ref="A62:I62"/>
    <mergeCell ref="A63:F63"/>
    <mergeCell ref="G63:I63"/>
    <mergeCell ref="G4:G5"/>
    <mergeCell ref="H4:I4"/>
    <mergeCell ref="A4:A5"/>
    <mergeCell ref="B4:B5"/>
    <mergeCell ref="C4:C5"/>
    <mergeCell ref="D4:D5"/>
    <mergeCell ref="E4:E5"/>
  </mergeCells>
  <pageMargins left="0.25" right="0.25" top="0.75" bottom="0.75" header="0.3" footer="0.3"/>
  <pageSetup scale="75"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7</xdr:col>
                    <xdr:colOff>209550</xdr:colOff>
                    <xdr:row>48</xdr:row>
                    <xdr:rowOff>228600</xdr:rowOff>
                  </from>
                  <to>
                    <xdr:col>7</xdr:col>
                    <xdr:colOff>542925</xdr:colOff>
                    <xdr:row>49</xdr:row>
                    <xdr:rowOff>200025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7</xdr:col>
                    <xdr:colOff>219075</xdr:colOff>
                    <xdr:row>49</xdr:row>
                    <xdr:rowOff>238125</xdr:rowOff>
                  </from>
                  <to>
                    <xdr:col>7</xdr:col>
                    <xdr:colOff>552450</xdr:colOff>
                    <xdr:row>50</xdr:row>
                    <xdr:rowOff>209550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7</xdr:col>
                    <xdr:colOff>209550</xdr:colOff>
                    <xdr:row>52</xdr:row>
                    <xdr:rowOff>19050</xdr:rowOff>
                  </from>
                  <to>
                    <xdr:col>7</xdr:col>
                    <xdr:colOff>542925</xdr:colOff>
                    <xdr:row>52</xdr:row>
                    <xdr:rowOff>238125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7</xdr:col>
                    <xdr:colOff>209550</xdr:colOff>
                    <xdr:row>55</xdr:row>
                    <xdr:rowOff>9525</xdr:rowOff>
                  </from>
                  <to>
                    <xdr:col>7</xdr:col>
                    <xdr:colOff>542925</xdr:colOff>
                    <xdr:row>55</xdr:row>
                    <xdr:rowOff>228600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7</xdr:col>
                    <xdr:colOff>209550</xdr:colOff>
                    <xdr:row>55</xdr:row>
                    <xdr:rowOff>247650</xdr:rowOff>
                  </from>
                  <to>
                    <xdr:col>7</xdr:col>
                    <xdr:colOff>542925</xdr:colOff>
                    <xdr:row>56</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7</xdr:col>
                    <xdr:colOff>209550</xdr:colOff>
                    <xdr:row>58</xdr:row>
                    <xdr:rowOff>19050</xdr:rowOff>
                  </from>
                  <to>
                    <xdr:col>7</xdr:col>
                    <xdr:colOff>542925</xdr:colOff>
                    <xdr:row>59</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209550</xdr:colOff>
                    <xdr:row>59</xdr:row>
                    <xdr:rowOff>19050</xdr:rowOff>
                  </from>
                  <to>
                    <xdr:col>7</xdr:col>
                    <xdr:colOff>542925</xdr:colOff>
                    <xdr:row>60</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7</xdr:col>
                    <xdr:colOff>209550</xdr:colOff>
                    <xdr:row>60</xdr:row>
                    <xdr:rowOff>19050</xdr:rowOff>
                  </from>
                  <to>
                    <xdr:col>7</xdr:col>
                    <xdr:colOff>542925</xdr:colOff>
                    <xdr:row>61</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1063" r:id="rId18" name="Check Box 39">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64" r:id="rId19" name="Check Box 40">
              <controlPr defaultSize="0" autoFill="0" autoLine="0" autoPict="0">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8</xdr:col>
                    <xdr:colOff>209550</xdr:colOff>
                    <xdr:row>52</xdr:row>
                    <xdr:rowOff>19050</xdr:rowOff>
                  </from>
                  <to>
                    <xdr:col>8</xdr:col>
                    <xdr:colOff>542925</xdr:colOff>
                    <xdr:row>52</xdr:row>
                    <xdr:rowOff>238125</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8</xdr:col>
                    <xdr:colOff>209550</xdr:colOff>
                    <xdr:row>55</xdr:row>
                    <xdr:rowOff>9525</xdr:rowOff>
                  </from>
                  <to>
                    <xdr:col>8</xdr:col>
                    <xdr:colOff>542925</xdr:colOff>
                    <xdr:row>55</xdr:row>
                    <xdr:rowOff>228600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1080" r:id="rId29" name="Check Box 56">
              <controlPr defaultSize="0" autoFill="0" autoLine="0" autoPict="0">
                <anchor moveWithCells="1">
                  <from>
                    <xdr:col>8</xdr:col>
                    <xdr:colOff>209550</xdr:colOff>
                    <xdr:row>58</xdr:row>
                    <xdr:rowOff>19050</xdr:rowOff>
                  </from>
                  <to>
                    <xdr:col>8</xdr:col>
                    <xdr:colOff>542925</xdr:colOff>
                    <xdr:row>59</xdr:row>
                    <xdr:rowOff>0</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8</xdr:col>
                    <xdr:colOff>209550</xdr:colOff>
                    <xdr:row>59</xdr:row>
                    <xdr:rowOff>19050</xdr:rowOff>
                  </from>
                  <to>
                    <xdr:col>8</xdr:col>
                    <xdr:colOff>542925</xdr:colOff>
                    <xdr:row>60</xdr:row>
                    <xdr:rowOff>0</xdr:rowOff>
                  </to>
                </anchor>
              </controlPr>
            </control>
          </mc:Choice>
        </mc:AlternateContent>
        <mc:AlternateContent xmlns:mc="http://schemas.openxmlformats.org/markup-compatibility/2006">
          <mc:Choice Requires="x14">
            <control shapeId="1082" r:id="rId31" name="Check Box 58">
              <controlPr defaultSize="0" autoFill="0" autoLine="0" autoPict="0">
                <anchor moveWithCells="1">
                  <from>
                    <xdr:col>8</xdr:col>
                    <xdr:colOff>209550</xdr:colOff>
                    <xdr:row>60</xdr:row>
                    <xdr:rowOff>19050</xdr:rowOff>
                  </from>
                  <to>
                    <xdr:col>8</xdr:col>
                    <xdr:colOff>542925</xdr:colOff>
                    <xdr:row>61</xdr:row>
                    <xdr:rowOff>0</xdr:rowOff>
                  </to>
                </anchor>
              </controlPr>
            </control>
          </mc:Choice>
        </mc:AlternateContent>
        <mc:AlternateContent xmlns:mc="http://schemas.openxmlformats.org/markup-compatibility/2006">
          <mc:Choice Requires="x14">
            <control shapeId="1083" r:id="rId32" name="Check Box 59">
              <controlPr defaultSize="0" autoFill="0" autoLine="0" autoPict="0">
                <anchor moveWithCells="1">
                  <from>
                    <xdr:col>7</xdr:col>
                    <xdr:colOff>209550</xdr:colOff>
                    <xdr:row>5</xdr:row>
                    <xdr:rowOff>228600</xdr:rowOff>
                  </from>
                  <to>
                    <xdr:col>7</xdr:col>
                    <xdr:colOff>542925</xdr:colOff>
                    <xdr:row>6</xdr:row>
                    <xdr:rowOff>200025</xdr:rowOff>
                  </to>
                </anchor>
              </controlPr>
            </control>
          </mc:Choice>
        </mc:AlternateContent>
        <mc:AlternateContent xmlns:mc="http://schemas.openxmlformats.org/markup-compatibility/2006">
          <mc:Choice Requires="x14">
            <control shapeId="1084" r:id="rId33" name="Check Box 60">
              <controlPr defaultSize="0" autoFill="0" autoLine="0" autoPict="0">
                <anchor moveWithCells="1">
                  <from>
                    <xdr:col>7</xdr:col>
                    <xdr:colOff>219075</xdr:colOff>
                    <xdr:row>6</xdr:row>
                    <xdr:rowOff>238125</xdr:rowOff>
                  </from>
                  <to>
                    <xdr:col>7</xdr:col>
                    <xdr:colOff>552450</xdr:colOff>
                    <xdr:row>7</xdr:row>
                    <xdr:rowOff>209550</xdr:rowOff>
                  </to>
                </anchor>
              </controlPr>
            </control>
          </mc:Choice>
        </mc:AlternateContent>
        <mc:AlternateContent xmlns:mc="http://schemas.openxmlformats.org/markup-compatibility/2006">
          <mc:Choice Requires="x14">
            <control shapeId="1085" r:id="rId34" name="Check Box 61">
              <controlPr defaultSize="0" autoFill="0" autoLine="0" autoPict="0">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1086" r:id="rId35" name="Check Box 62">
              <controlPr defaultSize="0" autoFill="0" autoLine="0" autoPict="0">
                <anchor moveWithCells="1">
                  <from>
                    <xdr:col>7</xdr:col>
                    <xdr:colOff>209550</xdr:colOff>
                    <xdr:row>9</xdr:row>
                    <xdr:rowOff>19050</xdr:rowOff>
                  </from>
                  <to>
                    <xdr:col>7</xdr:col>
                    <xdr:colOff>542925</xdr:colOff>
                    <xdr:row>9</xdr:row>
                    <xdr:rowOff>238125</xdr:rowOff>
                  </to>
                </anchor>
              </controlPr>
            </control>
          </mc:Choice>
        </mc:AlternateContent>
        <mc:AlternateContent xmlns:mc="http://schemas.openxmlformats.org/markup-compatibility/2006">
          <mc:Choice Requires="x14">
            <control shapeId="1087" r:id="rId36" name="Check Box 63">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1088" r:id="rId37" name="Check Box 64">
              <controlPr defaultSize="0" autoFill="0" autoLine="0" autoPict="0">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7</xdr:col>
                    <xdr:colOff>209550</xdr:colOff>
                    <xdr:row>12</xdr:row>
                    <xdr:rowOff>9525</xdr:rowOff>
                  </from>
                  <to>
                    <xdr:col>7</xdr:col>
                    <xdr:colOff>542925</xdr:colOff>
                    <xdr:row>12</xdr:row>
                    <xdr:rowOff>228600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7</xdr:col>
                    <xdr:colOff>209550</xdr:colOff>
                    <xdr:row>12</xdr:row>
                    <xdr:rowOff>247650</xdr:rowOff>
                  </from>
                  <to>
                    <xdr:col>7</xdr:col>
                    <xdr:colOff>542925</xdr:colOff>
                    <xdr:row>13</xdr:row>
                    <xdr:rowOff>209550</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1092" r:id="rId41" name="Check Box 68">
              <controlPr defaultSize="0" autoFill="0" autoLine="0" autoPict="0">
                <anchor moveWithCells="1">
                  <from>
                    <xdr:col>7</xdr:col>
                    <xdr:colOff>200025</xdr:colOff>
                    <xdr:row>15</xdr:row>
                    <xdr:rowOff>19050</xdr:rowOff>
                  </from>
                  <to>
                    <xdr:col>7</xdr:col>
                    <xdr:colOff>533400</xdr:colOff>
                    <xdr:row>15</xdr:row>
                    <xdr:rowOff>238125</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7</xdr:col>
                    <xdr:colOff>200025</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1094" r:id="rId43" name="Check Box 70">
              <controlPr defaultSize="0" autoFill="0" autoLine="0" autoPict="0">
                <anchor moveWithCells="1">
                  <from>
                    <xdr:col>7</xdr:col>
                    <xdr:colOff>209550</xdr:colOff>
                    <xdr:row>17</xdr:row>
                    <xdr:rowOff>19050</xdr:rowOff>
                  </from>
                  <to>
                    <xdr:col>7</xdr:col>
                    <xdr:colOff>542925</xdr:colOff>
                    <xdr:row>17</xdr:row>
                    <xdr:rowOff>238125</xdr:rowOff>
                  </to>
                </anchor>
              </controlPr>
            </control>
          </mc:Choice>
        </mc:AlternateContent>
        <mc:AlternateContent xmlns:mc="http://schemas.openxmlformats.org/markup-compatibility/2006">
          <mc:Choice Requires="x14">
            <control shapeId="1095" r:id="rId44" name="Check Box 71">
              <controlPr defaultSize="0" autoFill="0" autoLine="0" autoPict="0">
                <anchor moveWithCells="1">
                  <from>
                    <xdr:col>7</xdr:col>
                    <xdr:colOff>209550</xdr:colOff>
                    <xdr:row>18</xdr:row>
                    <xdr:rowOff>19050</xdr:rowOff>
                  </from>
                  <to>
                    <xdr:col>7</xdr:col>
                    <xdr:colOff>542925</xdr:colOff>
                    <xdr:row>18</xdr:row>
                    <xdr:rowOff>238125</xdr:rowOff>
                  </to>
                </anchor>
              </controlPr>
            </control>
          </mc:Choice>
        </mc:AlternateContent>
        <mc:AlternateContent xmlns:mc="http://schemas.openxmlformats.org/markup-compatibility/2006">
          <mc:Choice Requires="x14">
            <control shapeId="1096" r:id="rId45" name="Check Box 72">
              <controlPr defaultSize="0" autoFill="0" autoLine="0" autoPict="0">
                <anchor moveWithCells="1">
                  <from>
                    <xdr:col>7</xdr:col>
                    <xdr:colOff>200025</xdr:colOff>
                    <xdr:row>19</xdr:row>
                    <xdr:rowOff>19050</xdr:rowOff>
                  </from>
                  <to>
                    <xdr:col>7</xdr:col>
                    <xdr:colOff>533400</xdr:colOff>
                    <xdr:row>19</xdr:row>
                    <xdr:rowOff>238125</xdr:rowOff>
                  </to>
                </anchor>
              </controlPr>
            </control>
          </mc:Choice>
        </mc:AlternateContent>
        <mc:AlternateContent xmlns:mc="http://schemas.openxmlformats.org/markup-compatibility/2006">
          <mc:Choice Requires="x14">
            <control shapeId="1097" r:id="rId46" name="Check Box 73">
              <controlPr defaultSize="0" autoFill="0" autoLine="0" autoPict="0">
                <anchor moveWithCells="1">
                  <from>
                    <xdr:col>7</xdr:col>
                    <xdr:colOff>200025</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1098" r:id="rId47" name="Check Box 74">
              <controlPr defaultSize="0" autoFill="0" autoLine="0" autoPict="0">
                <anchor moveWithCells="1">
                  <from>
                    <xdr:col>7</xdr:col>
                    <xdr:colOff>209550</xdr:colOff>
                    <xdr:row>21</xdr:row>
                    <xdr:rowOff>19050</xdr:rowOff>
                  </from>
                  <to>
                    <xdr:col>7</xdr:col>
                    <xdr:colOff>542925</xdr:colOff>
                    <xdr:row>21</xdr:row>
                    <xdr:rowOff>238125</xdr:rowOff>
                  </to>
                </anchor>
              </controlPr>
            </control>
          </mc:Choice>
        </mc:AlternateContent>
        <mc:AlternateContent xmlns:mc="http://schemas.openxmlformats.org/markup-compatibility/2006">
          <mc:Choice Requires="x14">
            <control shapeId="1099" r:id="rId48" name="Check Box 75">
              <controlPr defaultSize="0" autoFill="0" autoLine="0" autoPict="0">
                <anchor moveWithCells="1">
                  <from>
                    <xdr:col>7</xdr:col>
                    <xdr:colOff>209550</xdr:colOff>
                    <xdr:row>22</xdr:row>
                    <xdr:rowOff>19050</xdr:rowOff>
                  </from>
                  <to>
                    <xdr:col>7</xdr:col>
                    <xdr:colOff>542925</xdr:colOff>
                    <xdr:row>22</xdr:row>
                    <xdr:rowOff>238125</xdr:rowOff>
                  </to>
                </anchor>
              </controlPr>
            </control>
          </mc:Choice>
        </mc:AlternateContent>
        <mc:AlternateContent xmlns:mc="http://schemas.openxmlformats.org/markup-compatibility/2006">
          <mc:Choice Requires="x14">
            <control shapeId="1100" r:id="rId49" name="Check Box 76">
              <controlPr defaultSize="0" autoFill="0" autoLine="0" autoPict="0">
                <anchor moveWithCells="1">
                  <from>
                    <xdr:col>7</xdr:col>
                    <xdr:colOff>209550</xdr:colOff>
                    <xdr:row>23</xdr:row>
                    <xdr:rowOff>19050</xdr:rowOff>
                  </from>
                  <to>
                    <xdr:col>7</xdr:col>
                    <xdr:colOff>542925</xdr:colOff>
                    <xdr:row>23</xdr:row>
                    <xdr:rowOff>238125</xdr:rowOff>
                  </to>
                </anchor>
              </controlPr>
            </control>
          </mc:Choice>
        </mc:AlternateContent>
        <mc:AlternateContent xmlns:mc="http://schemas.openxmlformats.org/markup-compatibility/2006">
          <mc:Choice Requires="x14">
            <control shapeId="1101" r:id="rId50" name="Check Box 77">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02" r:id="rId51" name="Check Box 78">
              <controlPr defaultSize="0" autoFill="0" autoLine="0" autoPict="0">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03" r:id="rId52" name="Check Box 79">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04" r:id="rId53" name="Check Box 80">
              <controlPr defaultSize="0" autoFill="0" autoLine="0" autoPict="0">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05" r:id="rId54" name="Check Box 81">
              <controlPr defaultSize="0" autoFill="0" autoLine="0" autoPict="0">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1106" r:id="rId55" name="Check Box 82">
              <controlPr defaultSize="0" autoFill="0" autoLine="0" autoPict="0">
                <anchor moveWithCells="1">
                  <from>
                    <xdr:col>8</xdr:col>
                    <xdr:colOff>209550</xdr:colOff>
                    <xdr:row>9</xdr:row>
                    <xdr:rowOff>19050</xdr:rowOff>
                  </from>
                  <to>
                    <xdr:col>8</xdr:col>
                    <xdr:colOff>542925</xdr:colOff>
                    <xdr:row>9</xdr:row>
                    <xdr:rowOff>238125</xdr:rowOff>
                  </to>
                </anchor>
              </controlPr>
            </control>
          </mc:Choice>
        </mc:AlternateContent>
        <mc:AlternateContent xmlns:mc="http://schemas.openxmlformats.org/markup-compatibility/2006">
          <mc:Choice Requires="x14">
            <control shapeId="1107" r:id="rId56" name="Check Box 83">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1108" r:id="rId57" name="Check Box 84">
              <controlPr defaultSize="0" autoFill="0" autoLine="0" autoPict="0">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1109" r:id="rId58" name="Check Box 85">
              <controlPr defaultSize="0" autoFill="0" autoLine="0" autoPict="0">
                <anchor moveWithCells="1">
                  <from>
                    <xdr:col>8</xdr:col>
                    <xdr:colOff>209550</xdr:colOff>
                    <xdr:row>12</xdr:row>
                    <xdr:rowOff>9525</xdr:rowOff>
                  </from>
                  <to>
                    <xdr:col>8</xdr:col>
                    <xdr:colOff>542925</xdr:colOff>
                    <xdr:row>12</xdr:row>
                    <xdr:rowOff>228600</xdr:rowOff>
                  </to>
                </anchor>
              </controlPr>
            </control>
          </mc:Choice>
        </mc:AlternateContent>
        <mc:AlternateContent xmlns:mc="http://schemas.openxmlformats.org/markup-compatibility/2006">
          <mc:Choice Requires="x14">
            <control shapeId="1110" r:id="rId59" name="Check Box 86">
              <controlPr defaultSize="0" autoFill="0" autoLine="0" autoPict="0">
                <anchor moveWithCells="1">
                  <from>
                    <xdr:col>8</xdr:col>
                    <xdr:colOff>209550</xdr:colOff>
                    <xdr:row>12</xdr:row>
                    <xdr:rowOff>247650</xdr:rowOff>
                  </from>
                  <to>
                    <xdr:col>8</xdr:col>
                    <xdr:colOff>542925</xdr:colOff>
                    <xdr:row>13</xdr:row>
                    <xdr:rowOff>219075</xdr:rowOff>
                  </to>
                </anchor>
              </controlPr>
            </control>
          </mc:Choice>
        </mc:AlternateContent>
        <mc:AlternateContent xmlns:mc="http://schemas.openxmlformats.org/markup-compatibility/2006">
          <mc:Choice Requires="x14">
            <control shapeId="1111" r:id="rId60" name="Check Box 87">
              <controlPr defaultSize="0" autoFill="0" autoLine="0" autoPict="0">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1112" r:id="rId61" name="Check Box 88">
              <controlPr defaultSize="0" autoFill="0" autoLine="0" autoPict="0">
                <anchor moveWithCells="1">
                  <from>
                    <xdr:col>8</xdr:col>
                    <xdr:colOff>200025</xdr:colOff>
                    <xdr:row>15</xdr:row>
                    <xdr:rowOff>19050</xdr:rowOff>
                  </from>
                  <to>
                    <xdr:col>8</xdr:col>
                    <xdr:colOff>533400</xdr:colOff>
                    <xdr:row>15</xdr:row>
                    <xdr:rowOff>238125</xdr:rowOff>
                  </to>
                </anchor>
              </controlPr>
            </control>
          </mc:Choice>
        </mc:AlternateContent>
        <mc:AlternateContent xmlns:mc="http://schemas.openxmlformats.org/markup-compatibility/2006">
          <mc:Choice Requires="x14">
            <control shapeId="1113" r:id="rId62" name="Check Box 89">
              <controlPr defaultSize="0" autoFill="0" autoLine="0" autoPict="0">
                <anchor moveWithCells="1">
                  <from>
                    <xdr:col>8</xdr:col>
                    <xdr:colOff>200025</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1114" r:id="rId63" name="Check Box 90">
              <controlPr defaultSize="0" autoFill="0" autoLine="0" autoPict="0">
                <anchor moveWithCells="1">
                  <from>
                    <xdr:col>8</xdr:col>
                    <xdr:colOff>209550</xdr:colOff>
                    <xdr:row>17</xdr:row>
                    <xdr:rowOff>19050</xdr:rowOff>
                  </from>
                  <to>
                    <xdr:col>8</xdr:col>
                    <xdr:colOff>542925</xdr:colOff>
                    <xdr:row>17</xdr:row>
                    <xdr:rowOff>238125</xdr:rowOff>
                  </to>
                </anchor>
              </controlPr>
            </control>
          </mc:Choice>
        </mc:AlternateContent>
        <mc:AlternateContent xmlns:mc="http://schemas.openxmlformats.org/markup-compatibility/2006">
          <mc:Choice Requires="x14">
            <control shapeId="1115" r:id="rId64" name="Check Box 91">
              <controlPr defaultSize="0" autoFill="0" autoLine="0" autoPict="0">
                <anchor moveWithCells="1">
                  <from>
                    <xdr:col>8</xdr:col>
                    <xdr:colOff>209550</xdr:colOff>
                    <xdr:row>18</xdr:row>
                    <xdr:rowOff>19050</xdr:rowOff>
                  </from>
                  <to>
                    <xdr:col>8</xdr:col>
                    <xdr:colOff>542925</xdr:colOff>
                    <xdr:row>18</xdr:row>
                    <xdr:rowOff>238125</xdr:rowOff>
                  </to>
                </anchor>
              </controlPr>
            </control>
          </mc:Choice>
        </mc:AlternateContent>
        <mc:AlternateContent xmlns:mc="http://schemas.openxmlformats.org/markup-compatibility/2006">
          <mc:Choice Requires="x14">
            <control shapeId="1116" r:id="rId65" name="Check Box 92">
              <controlPr defaultSize="0" autoFill="0" autoLine="0" autoPict="0">
                <anchor moveWithCells="1">
                  <from>
                    <xdr:col>8</xdr:col>
                    <xdr:colOff>200025</xdr:colOff>
                    <xdr:row>19</xdr:row>
                    <xdr:rowOff>19050</xdr:rowOff>
                  </from>
                  <to>
                    <xdr:col>8</xdr:col>
                    <xdr:colOff>533400</xdr:colOff>
                    <xdr:row>19</xdr:row>
                    <xdr:rowOff>238125</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8</xdr:col>
                    <xdr:colOff>200025</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8</xdr:col>
                    <xdr:colOff>209550</xdr:colOff>
                    <xdr:row>21</xdr:row>
                    <xdr:rowOff>19050</xdr:rowOff>
                  </from>
                  <to>
                    <xdr:col>8</xdr:col>
                    <xdr:colOff>542925</xdr:colOff>
                    <xdr:row>21</xdr:row>
                    <xdr:rowOff>238125</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8</xdr:col>
                    <xdr:colOff>209550</xdr:colOff>
                    <xdr:row>22</xdr:row>
                    <xdr:rowOff>19050</xdr:rowOff>
                  </from>
                  <to>
                    <xdr:col>8</xdr:col>
                    <xdr:colOff>542925</xdr:colOff>
                    <xdr:row>22</xdr:row>
                    <xdr:rowOff>238125</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8</xdr:col>
                    <xdr:colOff>209550</xdr:colOff>
                    <xdr:row>23</xdr:row>
                    <xdr:rowOff>19050</xdr:rowOff>
                  </from>
                  <to>
                    <xdr:col>8</xdr:col>
                    <xdr:colOff>542925</xdr:colOff>
                    <xdr:row>23</xdr:row>
                    <xdr:rowOff>238125</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7</xdr:col>
                    <xdr:colOff>209550</xdr:colOff>
                    <xdr:row>23</xdr:row>
                    <xdr:rowOff>228600</xdr:rowOff>
                  </from>
                  <to>
                    <xdr:col>7</xdr:col>
                    <xdr:colOff>542925</xdr:colOff>
                    <xdr:row>24</xdr:row>
                    <xdr:rowOff>200025</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7</xdr:col>
                    <xdr:colOff>219075</xdr:colOff>
                    <xdr:row>24</xdr:row>
                    <xdr:rowOff>238125</xdr:rowOff>
                  </from>
                  <to>
                    <xdr:col>7</xdr:col>
                    <xdr:colOff>552450</xdr:colOff>
                    <xdr:row>25</xdr:row>
                    <xdr:rowOff>209550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7</xdr:col>
                    <xdr:colOff>209550</xdr:colOff>
                    <xdr:row>26</xdr:row>
                    <xdr:rowOff>0</xdr:rowOff>
                  </from>
                  <to>
                    <xdr:col>7</xdr:col>
                    <xdr:colOff>542925</xdr:colOff>
                    <xdr:row>26</xdr:row>
                    <xdr:rowOff>219075</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7</xdr:col>
                    <xdr:colOff>209550</xdr:colOff>
                    <xdr:row>27</xdr:row>
                    <xdr:rowOff>19050</xdr:rowOff>
                  </from>
                  <to>
                    <xdr:col>7</xdr:col>
                    <xdr:colOff>542925</xdr:colOff>
                    <xdr:row>27</xdr:row>
                    <xdr:rowOff>238125</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7</xdr:col>
                    <xdr:colOff>209550</xdr:colOff>
                    <xdr:row>28</xdr:row>
                    <xdr:rowOff>0</xdr:rowOff>
                  </from>
                  <to>
                    <xdr:col>7</xdr:col>
                    <xdr:colOff>542925</xdr:colOff>
                    <xdr:row>28</xdr:row>
                    <xdr:rowOff>219075</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7</xdr:col>
                    <xdr:colOff>200025</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7</xdr:col>
                    <xdr:colOff>209550</xdr:colOff>
                    <xdr:row>30</xdr:row>
                    <xdr:rowOff>9525</xdr:rowOff>
                  </from>
                  <to>
                    <xdr:col>7</xdr:col>
                    <xdr:colOff>542925</xdr:colOff>
                    <xdr:row>30</xdr:row>
                    <xdr:rowOff>228600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7</xdr:col>
                    <xdr:colOff>209550</xdr:colOff>
                    <xdr:row>30</xdr:row>
                    <xdr:rowOff>247650</xdr:rowOff>
                  </from>
                  <to>
                    <xdr:col>7</xdr:col>
                    <xdr:colOff>542925</xdr:colOff>
                    <xdr:row>31</xdr:row>
                    <xdr:rowOff>209550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7</xdr:col>
                    <xdr:colOff>200025</xdr:colOff>
                    <xdr:row>33</xdr:row>
                    <xdr:rowOff>19050</xdr:rowOff>
                  </from>
                  <to>
                    <xdr:col>7</xdr:col>
                    <xdr:colOff>533400</xdr:colOff>
                    <xdr:row>33</xdr:row>
                    <xdr:rowOff>238125</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7</xdr:col>
                    <xdr:colOff>200025</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7</xdr:col>
                    <xdr:colOff>209550</xdr:colOff>
                    <xdr:row>35</xdr:row>
                    <xdr:rowOff>19050</xdr:rowOff>
                  </from>
                  <to>
                    <xdr:col>7</xdr:col>
                    <xdr:colOff>542925</xdr:colOff>
                    <xdr:row>35</xdr:row>
                    <xdr:rowOff>238125</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7</xdr:col>
                    <xdr:colOff>209550</xdr:colOff>
                    <xdr:row>36</xdr:row>
                    <xdr:rowOff>19050</xdr:rowOff>
                  </from>
                  <to>
                    <xdr:col>7</xdr:col>
                    <xdr:colOff>542925</xdr:colOff>
                    <xdr:row>36</xdr:row>
                    <xdr:rowOff>238125</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7</xdr:col>
                    <xdr:colOff>200025</xdr:colOff>
                    <xdr:row>37</xdr:row>
                    <xdr:rowOff>19050</xdr:rowOff>
                  </from>
                  <to>
                    <xdr:col>7</xdr:col>
                    <xdr:colOff>533400</xdr:colOff>
                    <xdr:row>37</xdr:row>
                    <xdr:rowOff>238125</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200025</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7</xdr:col>
                    <xdr:colOff>209550</xdr:colOff>
                    <xdr:row>39</xdr:row>
                    <xdr:rowOff>19050</xdr:rowOff>
                  </from>
                  <to>
                    <xdr:col>7</xdr:col>
                    <xdr:colOff>542925</xdr:colOff>
                    <xdr:row>39</xdr:row>
                    <xdr:rowOff>238125</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7</xdr:col>
                    <xdr:colOff>209550</xdr:colOff>
                    <xdr:row>40</xdr:row>
                    <xdr:rowOff>19050</xdr:rowOff>
                  </from>
                  <to>
                    <xdr:col>7</xdr:col>
                    <xdr:colOff>542925</xdr:colOff>
                    <xdr:row>40</xdr:row>
                    <xdr:rowOff>238125</xdr:rowOff>
                  </to>
                </anchor>
              </controlPr>
            </control>
          </mc:Choice>
        </mc:AlternateContent>
        <mc:AlternateContent xmlns:mc="http://schemas.openxmlformats.org/markup-compatibility/2006">
          <mc:Choice Requires="x14">
            <control shapeId="1138" r:id="rId87" name="Check Box 114">
              <controlPr defaultSize="0" autoFill="0" autoLine="0" autoPict="0">
                <anchor moveWithCells="1">
                  <from>
                    <xdr:col>7</xdr:col>
                    <xdr:colOff>209550</xdr:colOff>
                    <xdr:row>41</xdr:row>
                    <xdr:rowOff>19050</xdr:rowOff>
                  </from>
                  <to>
                    <xdr:col>7</xdr:col>
                    <xdr:colOff>542925</xdr:colOff>
                    <xdr:row>41</xdr:row>
                    <xdr:rowOff>238125</xdr:rowOff>
                  </to>
                </anchor>
              </controlPr>
            </control>
          </mc:Choice>
        </mc:AlternateContent>
        <mc:AlternateContent xmlns:mc="http://schemas.openxmlformats.org/markup-compatibility/2006">
          <mc:Choice Requires="x14">
            <control shapeId="1139" r:id="rId88" name="Check Box 115">
              <controlPr defaultSize="0" autoFill="0" autoLine="0" autoPict="0">
                <anchor moveWithCells="1">
                  <from>
                    <xdr:col>8</xdr:col>
                    <xdr:colOff>209550</xdr:colOff>
                    <xdr:row>23</xdr:row>
                    <xdr:rowOff>228600</xdr:rowOff>
                  </from>
                  <to>
                    <xdr:col>8</xdr:col>
                    <xdr:colOff>542925</xdr:colOff>
                    <xdr:row>24</xdr:row>
                    <xdr:rowOff>190500</xdr:rowOff>
                  </to>
                </anchor>
              </controlPr>
            </control>
          </mc:Choice>
        </mc:AlternateContent>
        <mc:AlternateContent xmlns:mc="http://schemas.openxmlformats.org/markup-compatibility/2006">
          <mc:Choice Requires="x14">
            <control shapeId="1140" r:id="rId89" name="Check Box 116">
              <controlPr defaultSize="0" autoFill="0" autoLine="0" autoPict="0">
                <anchor moveWithCells="1">
                  <from>
                    <xdr:col>8</xdr:col>
                    <xdr:colOff>209550</xdr:colOff>
                    <xdr:row>23</xdr:row>
                    <xdr:rowOff>228600</xdr:rowOff>
                  </from>
                  <to>
                    <xdr:col>8</xdr:col>
                    <xdr:colOff>542925</xdr:colOff>
                    <xdr:row>24</xdr:row>
                    <xdr:rowOff>190500</xdr:rowOff>
                  </to>
                </anchor>
              </controlPr>
            </control>
          </mc:Choice>
        </mc:AlternateContent>
        <mc:AlternateContent xmlns:mc="http://schemas.openxmlformats.org/markup-compatibility/2006">
          <mc:Choice Requires="x14">
            <control shapeId="1141" r:id="rId90" name="Check Box 117">
              <controlPr defaultSize="0" autoFill="0" autoLine="0" autoPict="0">
                <anchor moveWithCells="1">
                  <from>
                    <xdr:col>8</xdr:col>
                    <xdr:colOff>219075</xdr:colOff>
                    <xdr:row>24</xdr:row>
                    <xdr:rowOff>238125</xdr:rowOff>
                  </from>
                  <to>
                    <xdr:col>8</xdr:col>
                    <xdr:colOff>552450</xdr:colOff>
                    <xdr:row>25</xdr:row>
                    <xdr:rowOff>209550</xdr:rowOff>
                  </to>
                </anchor>
              </controlPr>
            </control>
          </mc:Choice>
        </mc:AlternateContent>
        <mc:AlternateContent xmlns:mc="http://schemas.openxmlformats.org/markup-compatibility/2006">
          <mc:Choice Requires="x14">
            <control shapeId="1142" r:id="rId91" name="Check Box 118">
              <controlPr defaultSize="0" autoFill="0" autoLine="0" autoPict="0">
                <anchor moveWithCells="1">
                  <from>
                    <xdr:col>8</xdr:col>
                    <xdr:colOff>219075</xdr:colOff>
                    <xdr:row>24</xdr:row>
                    <xdr:rowOff>238125</xdr:rowOff>
                  </from>
                  <to>
                    <xdr:col>8</xdr:col>
                    <xdr:colOff>552450</xdr:colOff>
                    <xdr:row>25</xdr:row>
                    <xdr:rowOff>209550</xdr:rowOff>
                  </to>
                </anchor>
              </controlPr>
            </control>
          </mc:Choice>
        </mc:AlternateContent>
        <mc:AlternateContent xmlns:mc="http://schemas.openxmlformats.org/markup-compatibility/2006">
          <mc:Choice Requires="x14">
            <control shapeId="1143" r:id="rId92" name="Check Box 119">
              <controlPr defaultSize="0" autoFill="0" autoLine="0" autoPict="0">
                <anchor moveWithCells="1">
                  <from>
                    <xdr:col>8</xdr:col>
                    <xdr:colOff>209550</xdr:colOff>
                    <xdr:row>26</xdr:row>
                    <xdr:rowOff>0</xdr:rowOff>
                  </from>
                  <to>
                    <xdr:col>8</xdr:col>
                    <xdr:colOff>542925</xdr:colOff>
                    <xdr:row>26</xdr:row>
                    <xdr:rowOff>219075</xdr:rowOff>
                  </to>
                </anchor>
              </controlPr>
            </control>
          </mc:Choice>
        </mc:AlternateContent>
        <mc:AlternateContent xmlns:mc="http://schemas.openxmlformats.org/markup-compatibility/2006">
          <mc:Choice Requires="x14">
            <control shapeId="1144" r:id="rId93" name="Check Box 120">
              <controlPr defaultSize="0" autoFill="0" autoLine="0" autoPict="0">
                <anchor moveWithCells="1">
                  <from>
                    <xdr:col>8</xdr:col>
                    <xdr:colOff>209550</xdr:colOff>
                    <xdr:row>27</xdr:row>
                    <xdr:rowOff>19050</xdr:rowOff>
                  </from>
                  <to>
                    <xdr:col>8</xdr:col>
                    <xdr:colOff>542925</xdr:colOff>
                    <xdr:row>27</xdr:row>
                    <xdr:rowOff>238125</xdr:rowOff>
                  </to>
                </anchor>
              </controlPr>
            </control>
          </mc:Choice>
        </mc:AlternateContent>
        <mc:AlternateContent xmlns:mc="http://schemas.openxmlformats.org/markup-compatibility/2006">
          <mc:Choice Requires="x14">
            <control shapeId="1145" r:id="rId94" name="Check Box 121">
              <controlPr defaultSize="0" autoFill="0" autoLine="0" autoPict="0">
                <anchor moveWithCells="1">
                  <from>
                    <xdr:col>8</xdr:col>
                    <xdr:colOff>209550</xdr:colOff>
                    <xdr:row>28</xdr:row>
                    <xdr:rowOff>0</xdr:rowOff>
                  </from>
                  <to>
                    <xdr:col>8</xdr:col>
                    <xdr:colOff>542925</xdr:colOff>
                    <xdr:row>28</xdr:row>
                    <xdr:rowOff>219075</xdr:rowOff>
                  </to>
                </anchor>
              </controlPr>
            </control>
          </mc:Choice>
        </mc:AlternateContent>
        <mc:AlternateContent xmlns:mc="http://schemas.openxmlformats.org/markup-compatibility/2006">
          <mc:Choice Requires="x14">
            <control shapeId="1146" r:id="rId95" name="Check Box 122">
              <controlPr defaultSize="0" autoFill="0" autoLine="0" autoPict="0">
                <anchor moveWithCells="1">
                  <from>
                    <xdr:col>8</xdr:col>
                    <xdr:colOff>200025</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1147" r:id="rId96" name="Check Box 123">
              <controlPr defaultSize="0" autoFill="0" autoLine="0" autoPict="0">
                <anchor moveWithCells="1">
                  <from>
                    <xdr:col>8</xdr:col>
                    <xdr:colOff>209550</xdr:colOff>
                    <xdr:row>30</xdr:row>
                    <xdr:rowOff>9525</xdr:rowOff>
                  </from>
                  <to>
                    <xdr:col>8</xdr:col>
                    <xdr:colOff>542925</xdr:colOff>
                    <xdr:row>30</xdr:row>
                    <xdr:rowOff>228600</xdr:rowOff>
                  </to>
                </anchor>
              </controlPr>
            </control>
          </mc:Choice>
        </mc:AlternateContent>
        <mc:AlternateContent xmlns:mc="http://schemas.openxmlformats.org/markup-compatibility/2006">
          <mc:Choice Requires="x14">
            <control shapeId="1148" r:id="rId97" name="Check Box 124">
              <controlPr defaultSize="0" autoFill="0" autoLine="0" autoPict="0">
                <anchor moveWithCells="1">
                  <from>
                    <xdr:col>8</xdr:col>
                    <xdr:colOff>209550</xdr:colOff>
                    <xdr:row>30</xdr:row>
                    <xdr:rowOff>247650</xdr:rowOff>
                  </from>
                  <to>
                    <xdr:col>8</xdr:col>
                    <xdr:colOff>542925</xdr:colOff>
                    <xdr:row>31</xdr:row>
                    <xdr:rowOff>219075</xdr:rowOff>
                  </to>
                </anchor>
              </controlPr>
            </control>
          </mc:Choice>
        </mc:AlternateContent>
        <mc:AlternateContent xmlns:mc="http://schemas.openxmlformats.org/markup-compatibility/2006">
          <mc:Choice Requires="x14">
            <control shapeId="1149" r:id="rId98" name="Check Box 125">
              <controlPr defaultSize="0" autoFill="0" autoLine="0" autoPict="0">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1150" r:id="rId99" name="Check Box 126">
              <controlPr defaultSize="0" autoFill="0" autoLine="0" autoPict="0">
                <anchor moveWithCells="1">
                  <from>
                    <xdr:col>8</xdr:col>
                    <xdr:colOff>200025</xdr:colOff>
                    <xdr:row>33</xdr:row>
                    <xdr:rowOff>19050</xdr:rowOff>
                  </from>
                  <to>
                    <xdr:col>8</xdr:col>
                    <xdr:colOff>533400</xdr:colOff>
                    <xdr:row>33</xdr:row>
                    <xdr:rowOff>238125</xdr:rowOff>
                  </to>
                </anchor>
              </controlPr>
            </control>
          </mc:Choice>
        </mc:AlternateContent>
        <mc:AlternateContent xmlns:mc="http://schemas.openxmlformats.org/markup-compatibility/2006">
          <mc:Choice Requires="x14">
            <control shapeId="1151" r:id="rId100" name="Check Box 127">
              <controlPr defaultSize="0" autoFill="0" autoLine="0" autoPict="0">
                <anchor moveWithCells="1">
                  <from>
                    <xdr:col>8</xdr:col>
                    <xdr:colOff>200025</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1152" r:id="rId101" name="Check Box 128">
              <controlPr defaultSize="0" autoFill="0" autoLine="0" autoPict="0">
                <anchor moveWithCells="1">
                  <from>
                    <xdr:col>8</xdr:col>
                    <xdr:colOff>209550</xdr:colOff>
                    <xdr:row>35</xdr:row>
                    <xdr:rowOff>19050</xdr:rowOff>
                  </from>
                  <to>
                    <xdr:col>8</xdr:col>
                    <xdr:colOff>542925</xdr:colOff>
                    <xdr:row>35</xdr:row>
                    <xdr:rowOff>238125</xdr:rowOff>
                  </to>
                </anchor>
              </controlPr>
            </control>
          </mc:Choice>
        </mc:AlternateContent>
        <mc:AlternateContent xmlns:mc="http://schemas.openxmlformats.org/markup-compatibility/2006">
          <mc:Choice Requires="x14">
            <control shapeId="1153" r:id="rId102" name="Check Box 129">
              <controlPr defaultSize="0" autoFill="0" autoLine="0" autoPict="0">
                <anchor moveWithCells="1">
                  <from>
                    <xdr:col>8</xdr:col>
                    <xdr:colOff>209550</xdr:colOff>
                    <xdr:row>36</xdr:row>
                    <xdr:rowOff>19050</xdr:rowOff>
                  </from>
                  <to>
                    <xdr:col>8</xdr:col>
                    <xdr:colOff>542925</xdr:colOff>
                    <xdr:row>36</xdr:row>
                    <xdr:rowOff>238125</xdr:rowOff>
                  </to>
                </anchor>
              </controlPr>
            </control>
          </mc:Choice>
        </mc:AlternateContent>
        <mc:AlternateContent xmlns:mc="http://schemas.openxmlformats.org/markup-compatibility/2006">
          <mc:Choice Requires="x14">
            <control shapeId="1154" r:id="rId103" name="Check Box 130">
              <controlPr defaultSize="0" autoFill="0" autoLine="0" autoPict="0">
                <anchor moveWithCells="1">
                  <from>
                    <xdr:col>8</xdr:col>
                    <xdr:colOff>200025</xdr:colOff>
                    <xdr:row>37</xdr:row>
                    <xdr:rowOff>19050</xdr:rowOff>
                  </from>
                  <to>
                    <xdr:col>8</xdr:col>
                    <xdr:colOff>533400</xdr:colOff>
                    <xdr:row>37</xdr:row>
                    <xdr:rowOff>238125</xdr:rowOff>
                  </to>
                </anchor>
              </controlPr>
            </control>
          </mc:Choice>
        </mc:AlternateContent>
        <mc:AlternateContent xmlns:mc="http://schemas.openxmlformats.org/markup-compatibility/2006">
          <mc:Choice Requires="x14">
            <control shapeId="1155" r:id="rId104" name="Check Box 131">
              <controlPr defaultSize="0" autoFill="0" autoLine="0" autoPict="0">
                <anchor moveWithCells="1">
                  <from>
                    <xdr:col>8</xdr:col>
                    <xdr:colOff>200025</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8</xdr:col>
                    <xdr:colOff>209550</xdr:colOff>
                    <xdr:row>39</xdr:row>
                    <xdr:rowOff>19050</xdr:rowOff>
                  </from>
                  <to>
                    <xdr:col>8</xdr:col>
                    <xdr:colOff>542925</xdr:colOff>
                    <xdr:row>39</xdr:row>
                    <xdr:rowOff>238125</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8</xdr:col>
                    <xdr:colOff>209550</xdr:colOff>
                    <xdr:row>40</xdr:row>
                    <xdr:rowOff>19050</xdr:rowOff>
                  </from>
                  <to>
                    <xdr:col>8</xdr:col>
                    <xdr:colOff>542925</xdr:colOff>
                    <xdr:row>40</xdr:row>
                    <xdr:rowOff>238125</xdr:rowOff>
                  </to>
                </anchor>
              </controlPr>
            </control>
          </mc:Choice>
        </mc:AlternateContent>
        <mc:AlternateContent xmlns:mc="http://schemas.openxmlformats.org/markup-compatibility/2006">
          <mc:Choice Requires="x14">
            <control shapeId="1158" r:id="rId107" name="Check Box 134">
              <controlPr defaultSize="0" autoFill="0" autoLine="0" autoPict="0">
                <anchor moveWithCells="1">
                  <from>
                    <xdr:col>8</xdr:col>
                    <xdr:colOff>209550</xdr:colOff>
                    <xdr:row>41</xdr:row>
                    <xdr:rowOff>19050</xdr:rowOff>
                  </from>
                  <to>
                    <xdr:col>8</xdr:col>
                    <xdr:colOff>542925</xdr:colOff>
                    <xdr:row>41</xdr:row>
                    <xdr:rowOff>238125</xdr:rowOff>
                  </to>
                </anchor>
              </controlPr>
            </control>
          </mc:Choice>
        </mc:AlternateContent>
        <mc:AlternateContent xmlns:mc="http://schemas.openxmlformats.org/markup-compatibility/2006">
          <mc:Choice Requires="x14">
            <control shapeId="1159" r:id="rId108" name="Check Box 135">
              <controlPr defaultSize="0" autoFill="0" autoLine="0" autoPict="0">
                <anchor moveWithCells="1">
                  <from>
                    <xdr:col>7</xdr:col>
                    <xdr:colOff>209550</xdr:colOff>
                    <xdr:row>42</xdr:row>
                    <xdr:rowOff>0</xdr:rowOff>
                  </from>
                  <to>
                    <xdr:col>7</xdr:col>
                    <xdr:colOff>542925</xdr:colOff>
                    <xdr:row>42</xdr:row>
                    <xdr:rowOff>219075</xdr:rowOff>
                  </to>
                </anchor>
              </controlPr>
            </control>
          </mc:Choice>
        </mc:AlternateContent>
        <mc:AlternateContent xmlns:mc="http://schemas.openxmlformats.org/markup-compatibility/2006">
          <mc:Choice Requires="x14">
            <control shapeId="1160" r:id="rId109" name="Check Box 136">
              <controlPr defaultSize="0" autoFill="0" autoLine="0" autoPict="0">
                <anchor moveWithCells="1">
                  <from>
                    <xdr:col>7</xdr:col>
                    <xdr:colOff>209550</xdr:colOff>
                    <xdr:row>43</xdr:row>
                    <xdr:rowOff>19050</xdr:rowOff>
                  </from>
                  <to>
                    <xdr:col>7</xdr:col>
                    <xdr:colOff>542925</xdr:colOff>
                    <xdr:row>44</xdr:row>
                    <xdr:rowOff>0</xdr:rowOff>
                  </to>
                </anchor>
              </controlPr>
            </control>
          </mc:Choice>
        </mc:AlternateContent>
        <mc:AlternateContent xmlns:mc="http://schemas.openxmlformats.org/markup-compatibility/2006">
          <mc:Choice Requires="x14">
            <control shapeId="1161" r:id="rId110" name="Check Box 137">
              <controlPr defaultSize="0" autoFill="0" autoLine="0" autoPict="0">
                <anchor moveWithCells="1">
                  <from>
                    <xdr:col>7</xdr:col>
                    <xdr:colOff>209550</xdr:colOff>
                    <xdr:row>44</xdr:row>
                    <xdr:rowOff>0</xdr:rowOff>
                  </from>
                  <to>
                    <xdr:col>7</xdr:col>
                    <xdr:colOff>542925</xdr:colOff>
                    <xdr:row>44</xdr:row>
                    <xdr:rowOff>219075</xdr:rowOff>
                  </to>
                </anchor>
              </controlPr>
            </control>
          </mc:Choice>
        </mc:AlternateContent>
        <mc:AlternateContent xmlns:mc="http://schemas.openxmlformats.org/markup-compatibility/2006">
          <mc:Choice Requires="x14">
            <control shapeId="1162" r:id="rId111" name="Check Box 138">
              <controlPr defaultSize="0" autoFill="0" autoLine="0" autoPict="0">
                <anchor moveWithCells="1">
                  <from>
                    <xdr:col>7</xdr:col>
                    <xdr:colOff>200025</xdr:colOff>
                    <xdr:row>45</xdr:row>
                    <xdr:rowOff>0</xdr:rowOff>
                  </from>
                  <to>
                    <xdr:col>7</xdr:col>
                    <xdr:colOff>533400</xdr:colOff>
                    <xdr:row>45</xdr:row>
                    <xdr:rowOff>219075</xdr:rowOff>
                  </to>
                </anchor>
              </controlPr>
            </control>
          </mc:Choice>
        </mc:AlternateContent>
        <mc:AlternateContent xmlns:mc="http://schemas.openxmlformats.org/markup-compatibility/2006">
          <mc:Choice Requires="x14">
            <control shapeId="1163" r:id="rId112" name="Check Box 139">
              <controlPr defaultSize="0" autoFill="0" autoLine="0" autoPict="0">
                <anchor moveWithCells="1">
                  <from>
                    <xdr:col>7</xdr:col>
                    <xdr:colOff>209550</xdr:colOff>
                    <xdr:row>46</xdr:row>
                    <xdr:rowOff>9525</xdr:rowOff>
                  </from>
                  <to>
                    <xdr:col>7</xdr:col>
                    <xdr:colOff>542925</xdr:colOff>
                    <xdr:row>46</xdr:row>
                    <xdr:rowOff>228600</xdr:rowOff>
                  </to>
                </anchor>
              </controlPr>
            </control>
          </mc:Choice>
        </mc:AlternateContent>
        <mc:AlternateContent xmlns:mc="http://schemas.openxmlformats.org/markup-compatibility/2006">
          <mc:Choice Requires="x14">
            <control shapeId="1164" r:id="rId113" name="Check Box 140">
              <controlPr defaultSize="0" autoFill="0" autoLine="0" autoPict="0">
                <anchor moveWithCells="1">
                  <from>
                    <xdr:col>7</xdr:col>
                    <xdr:colOff>209550</xdr:colOff>
                    <xdr:row>46</xdr:row>
                    <xdr:rowOff>247650</xdr:rowOff>
                  </from>
                  <to>
                    <xdr:col>7</xdr:col>
                    <xdr:colOff>542925</xdr:colOff>
                    <xdr:row>47</xdr:row>
                    <xdr:rowOff>209550</xdr:rowOff>
                  </to>
                </anchor>
              </controlPr>
            </control>
          </mc:Choice>
        </mc:AlternateContent>
        <mc:AlternateContent xmlns:mc="http://schemas.openxmlformats.org/markup-compatibility/2006">
          <mc:Choice Requires="x14">
            <control shapeId="1165" r:id="rId114" name="Check Box 141">
              <controlPr defaultSize="0" autoFill="0" autoLine="0" autoPict="0">
                <anchor moveWithCells="1">
                  <from>
                    <xdr:col>7</xdr:col>
                    <xdr:colOff>219075</xdr:colOff>
                    <xdr:row>48</xdr:row>
                    <xdr:rowOff>0</xdr:rowOff>
                  </from>
                  <to>
                    <xdr:col>7</xdr:col>
                    <xdr:colOff>552450</xdr:colOff>
                    <xdr:row>48</xdr:row>
                    <xdr:rowOff>219075</xdr:rowOff>
                  </to>
                </anchor>
              </controlPr>
            </control>
          </mc:Choice>
        </mc:AlternateContent>
        <mc:AlternateContent xmlns:mc="http://schemas.openxmlformats.org/markup-compatibility/2006">
          <mc:Choice Requires="x14">
            <control shapeId="1166" r:id="rId115" name="Check Box 142">
              <controlPr defaultSize="0" autoFill="0" autoLine="0" autoPict="0">
                <anchor moveWithCells="1">
                  <from>
                    <xdr:col>8</xdr:col>
                    <xdr:colOff>209550</xdr:colOff>
                    <xdr:row>42</xdr:row>
                    <xdr:rowOff>0</xdr:rowOff>
                  </from>
                  <to>
                    <xdr:col>8</xdr:col>
                    <xdr:colOff>542925</xdr:colOff>
                    <xdr:row>42</xdr:row>
                    <xdr:rowOff>219075</xdr:rowOff>
                  </to>
                </anchor>
              </controlPr>
            </control>
          </mc:Choice>
        </mc:AlternateContent>
        <mc:AlternateContent xmlns:mc="http://schemas.openxmlformats.org/markup-compatibility/2006">
          <mc:Choice Requires="x14">
            <control shapeId="1167" r:id="rId116" name="Check Box 143">
              <controlPr defaultSize="0" autoFill="0" autoLine="0" autoPict="0">
                <anchor moveWithCells="1">
                  <from>
                    <xdr:col>8</xdr:col>
                    <xdr:colOff>209550</xdr:colOff>
                    <xdr:row>43</xdr:row>
                    <xdr:rowOff>19050</xdr:rowOff>
                  </from>
                  <to>
                    <xdr:col>8</xdr:col>
                    <xdr:colOff>542925</xdr:colOff>
                    <xdr:row>44</xdr:row>
                    <xdr:rowOff>0</xdr:rowOff>
                  </to>
                </anchor>
              </controlPr>
            </control>
          </mc:Choice>
        </mc:AlternateContent>
        <mc:AlternateContent xmlns:mc="http://schemas.openxmlformats.org/markup-compatibility/2006">
          <mc:Choice Requires="x14">
            <control shapeId="1168" r:id="rId117" name="Check Box 144">
              <controlPr defaultSize="0" autoFill="0" autoLine="0" autoPict="0">
                <anchor moveWithCells="1">
                  <from>
                    <xdr:col>8</xdr:col>
                    <xdr:colOff>209550</xdr:colOff>
                    <xdr:row>44</xdr:row>
                    <xdr:rowOff>0</xdr:rowOff>
                  </from>
                  <to>
                    <xdr:col>8</xdr:col>
                    <xdr:colOff>542925</xdr:colOff>
                    <xdr:row>44</xdr:row>
                    <xdr:rowOff>219075</xdr:rowOff>
                  </to>
                </anchor>
              </controlPr>
            </control>
          </mc:Choice>
        </mc:AlternateContent>
        <mc:AlternateContent xmlns:mc="http://schemas.openxmlformats.org/markup-compatibility/2006">
          <mc:Choice Requires="x14">
            <control shapeId="1169" r:id="rId118" name="Check Box 145">
              <controlPr defaultSize="0" autoFill="0" autoLine="0" autoPict="0">
                <anchor moveWithCells="1">
                  <from>
                    <xdr:col>8</xdr:col>
                    <xdr:colOff>200025</xdr:colOff>
                    <xdr:row>45</xdr:row>
                    <xdr:rowOff>0</xdr:rowOff>
                  </from>
                  <to>
                    <xdr:col>8</xdr:col>
                    <xdr:colOff>533400</xdr:colOff>
                    <xdr:row>45</xdr:row>
                    <xdr:rowOff>219075</xdr:rowOff>
                  </to>
                </anchor>
              </controlPr>
            </control>
          </mc:Choice>
        </mc:AlternateContent>
        <mc:AlternateContent xmlns:mc="http://schemas.openxmlformats.org/markup-compatibility/2006">
          <mc:Choice Requires="x14">
            <control shapeId="1170" r:id="rId119" name="Check Box 146">
              <controlPr defaultSize="0" autoFill="0" autoLine="0" autoPict="0">
                <anchor moveWithCells="1">
                  <from>
                    <xdr:col>8</xdr:col>
                    <xdr:colOff>209550</xdr:colOff>
                    <xdr:row>46</xdr:row>
                    <xdr:rowOff>9525</xdr:rowOff>
                  </from>
                  <to>
                    <xdr:col>8</xdr:col>
                    <xdr:colOff>542925</xdr:colOff>
                    <xdr:row>46</xdr:row>
                    <xdr:rowOff>228600</xdr:rowOff>
                  </to>
                </anchor>
              </controlPr>
            </control>
          </mc:Choice>
        </mc:AlternateContent>
        <mc:AlternateContent xmlns:mc="http://schemas.openxmlformats.org/markup-compatibility/2006">
          <mc:Choice Requires="x14">
            <control shapeId="1171" r:id="rId120" name="Check Box 147">
              <controlPr defaultSize="0" autoFill="0" autoLine="0" autoPict="0">
                <anchor moveWithCells="1">
                  <from>
                    <xdr:col>8</xdr:col>
                    <xdr:colOff>209550</xdr:colOff>
                    <xdr:row>46</xdr:row>
                    <xdr:rowOff>247650</xdr:rowOff>
                  </from>
                  <to>
                    <xdr:col>8</xdr:col>
                    <xdr:colOff>542925</xdr:colOff>
                    <xdr:row>47</xdr:row>
                    <xdr:rowOff>219075</xdr:rowOff>
                  </to>
                </anchor>
              </controlPr>
            </control>
          </mc:Choice>
        </mc:AlternateContent>
        <mc:AlternateContent xmlns:mc="http://schemas.openxmlformats.org/markup-compatibility/2006">
          <mc:Choice Requires="x14">
            <control shapeId="1172" r:id="rId121" name="Check Box 148">
              <controlPr defaultSize="0" autoFill="0" autoLine="0" autoPict="0">
                <anchor moveWithCells="1">
                  <from>
                    <xdr:col>8</xdr:col>
                    <xdr:colOff>219075</xdr:colOff>
                    <xdr:row>48</xdr:row>
                    <xdr:rowOff>0</xdr:rowOff>
                  </from>
                  <to>
                    <xdr:col>8</xdr:col>
                    <xdr:colOff>552450</xdr:colOff>
                    <xdr:row>48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68"/>
  <sheetViews>
    <sheetView zoomScaleNormal="100" workbookViewId="0">
      <selection activeCell="C6" sqref="C6"/>
    </sheetView>
  </sheetViews>
  <sheetFormatPr defaultRowHeight="15" x14ac:dyDescent="0.25"/>
  <cols>
    <col min="1" max="1" width="37.5703125" customWidth="1"/>
    <col min="2" max="2" width="31.28515625" customWidth="1"/>
    <col min="3" max="7" width="16.85546875" customWidth="1"/>
    <col min="8" max="9" width="10.140625" customWidth="1"/>
  </cols>
  <sheetData>
    <row r="1" spans="1:9" ht="58.5" customHeight="1" x14ac:dyDescent="0.25">
      <c r="A1" s="129" t="s">
        <v>218</v>
      </c>
      <c r="B1" s="130"/>
      <c r="C1" s="130"/>
      <c r="D1" s="130"/>
      <c r="E1" s="130"/>
      <c r="F1" s="130"/>
      <c r="G1" s="130"/>
      <c r="H1" s="130"/>
      <c r="I1" s="130"/>
    </row>
    <row r="2" spans="1:9" ht="16.5" customHeight="1" x14ac:dyDescent="0.25">
      <c r="A2" s="131" t="s">
        <v>1</v>
      </c>
      <c r="B2" s="131"/>
      <c r="C2" s="131"/>
      <c r="D2" s="131"/>
      <c r="E2" s="131"/>
      <c r="F2" s="131"/>
      <c r="G2" s="131"/>
      <c r="H2" s="131"/>
      <c r="I2" s="131"/>
    </row>
    <row r="3" spans="1:9" ht="16.5" customHeight="1" thickBot="1" x14ac:dyDescent="0.3">
      <c r="A3" s="132" t="str">
        <f>'Att. A.1'!Text23</f>
        <v>Pay rates for the year 18-19 SY</v>
      </c>
      <c r="B3" s="132"/>
      <c r="C3" s="132"/>
      <c r="D3" s="132"/>
      <c r="E3" s="132"/>
      <c r="F3" s="132"/>
      <c r="G3" s="132"/>
      <c r="H3" s="132"/>
      <c r="I3" s="132"/>
    </row>
    <row r="4" spans="1:9" ht="29.25" customHeight="1" x14ac:dyDescent="0.25">
      <c r="A4" s="142" t="s">
        <v>2</v>
      </c>
      <c r="B4" s="139" t="s">
        <v>3</v>
      </c>
      <c r="C4" s="139" t="s">
        <v>4</v>
      </c>
      <c r="D4" s="139" t="s">
        <v>5</v>
      </c>
      <c r="E4" s="139" t="s">
        <v>6</v>
      </c>
      <c r="F4" s="28" t="s">
        <v>7</v>
      </c>
      <c r="G4" s="139" t="s">
        <v>9</v>
      </c>
      <c r="H4" s="141" t="s">
        <v>10</v>
      </c>
      <c r="I4" s="142"/>
    </row>
    <row r="5" spans="1:9" ht="15.75" thickBot="1" x14ac:dyDescent="0.3">
      <c r="A5" s="143"/>
      <c r="B5" s="140"/>
      <c r="C5" s="140"/>
      <c r="D5" s="140"/>
      <c r="E5" s="140"/>
      <c r="F5" s="29" t="s">
        <v>8</v>
      </c>
      <c r="G5" s="140"/>
      <c r="H5" s="30" t="s">
        <v>11</v>
      </c>
      <c r="I5" s="31" t="s">
        <v>12</v>
      </c>
    </row>
    <row r="6" spans="1:9" ht="18" customHeight="1" thickBot="1" x14ac:dyDescent="0.3">
      <c r="A6" s="99" t="s">
        <v>13</v>
      </c>
      <c r="B6" s="99"/>
      <c r="C6" s="105">
        <v>0</v>
      </c>
      <c r="D6" s="75"/>
      <c r="E6" s="75"/>
      <c r="F6" s="35">
        <f>C6*D6*E6</f>
        <v>0</v>
      </c>
      <c r="G6" s="105">
        <v>0</v>
      </c>
      <c r="H6" s="102"/>
      <c r="I6" s="102"/>
    </row>
    <row r="7" spans="1:9" ht="18" customHeight="1" thickBot="1" x14ac:dyDescent="0.3">
      <c r="A7" s="99" t="s">
        <v>13</v>
      </c>
      <c r="B7" s="99" t="s">
        <v>13</v>
      </c>
      <c r="C7" s="105">
        <v>0</v>
      </c>
      <c r="D7" s="75"/>
      <c r="E7" s="75"/>
      <c r="F7" s="35">
        <f t="shared" ref="F7:F42" si="0">C7*D7*E7</f>
        <v>0</v>
      </c>
      <c r="G7" s="105">
        <v>0</v>
      </c>
      <c r="H7" s="102"/>
      <c r="I7" s="102"/>
    </row>
    <row r="8" spans="1:9" ht="18" customHeight="1" thickBot="1" x14ac:dyDescent="0.3">
      <c r="A8" s="99" t="s">
        <v>13</v>
      </c>
      <c r="B8" s="99" t="s">
        <v>13</v>
      </c>
      <c r="C8" s="105">
        <v>0</v>
      </c>
      <c r="D8" s="75"/>
      <c r="E8" s="75"/>
      <c r="F8" s="35">
        <f t="shared" si="0"/>
        <v>0</v>
      </c>
      <c r="G8" s="105">
        <v>0</v>
      </c>
      <c r="H8" s="102"/>
      <c r="I8" s="102"/>
    </row>
    <row r="9" spans="1:9" ht="18" customHeight="1" thickBot="1" x14ac:dyDescent="0.3">
      <c r="A9" s="99" t="s">
        <v>13</v>
      </c>
      <c r="B9" s="99" t="s">
        <v>13</v>
      </c>
      <c r="C9" s="105">
        <v>0</v>
      </c>
      <c r="D9" s="75"/>
      <c r="E9" s="75"/>
      <c r="F9" s="35">
        <f t="shared" si="0"/>
        <v>0</v>
      </c>
      <c r="G9" s="105">
        <v>0</v>
      </c>
      <c r="H9" s="103"/>
      <c r="I9" s="104"/>
    </row>
    <row r="10" spans="1:9" ht="18" customHeight="1" thickBot="1" x14ac:dyDescent="0.3">
      <c r="A10" s="99" t="s">
        <v>13</v>
      </c>
      <c r="B10" s="99" t="s">
        <v>13</v>
      </c>
      <c r="C10" s="105">
        <v>0</v>
      </c>
      <c r="D10" s="75"/>
      <c r="E10" s="75"/>
      <c r="F10" s="35">
        <f t="shared" si="0"/>
        <v>0</v>
      </c>
      <c r="G10" s="105">
        <v>0</v>
      </c>
      <c r="H10" s="102"/>
      <c r="I10" s="102"/>
    </row>
    <row r="11" spans="1:9" ht="18" customHeight="1" thickBot="1" x14ac:dyDescent="0.3">
      <c r="A11" s="99" t="s">
        <v>13</v>
      </c>
      <c r="B11" s="99" t="s">
        <v>13</v>
      </c>
      <c r="C11" s="105">
        <v>0</v>
      </c>
      <c r="D11" s="75"/>
      <c r="E11" s="75"/>
      <c r="F11" s="35">
        <f t="shared" si="0"/>
        <v>0</v>
      </c>
      <c r="G11" s="105">
        <v>0</v>
      </c>
      <c r="H11" s="103"/>
      <c r="I11" s="104"/>
    </row>
    <row r="12" spans="1:9" ht="18" customHeight="1" thickBot="1" x14ac:dyDescent="0.3">
      <c r="A12" s="99" t="s">
        <v>13</v>
      </c>
      <c r="B12" s="99" t="s">
        <v>13</v>
      </c>
      <c r="C12" s="105">
        <v>0</v>
      </c>
      <c r="D12" s="75"/>
      <c r="E12" s="75"/>
      <c r="F12" s="35">
        <f t="shared" si="0"/>
        <v>0</v>
      </c>
      <c r="G12" s="105">
        <v>0</v>
      </c>
      <c r="H12" s="102"/>
      <c r="I12" s="102"/>
    </row>
    <row r="13" spans="1:9" ht="18" customHeight="1" thickBot="1" x14ac:dyDescent="0.3">
      <c r="A13" s="99" t="s">
        <v>13</v>
      </c>
      <c r="B13" s="99" t="s">
        <v>13</v>
      </c>
      <c r="C13" s="105">
        <v>0</v>
      </c>
      <c r="D13" s="75"/>
      <c r="E13" s="75"/>
      <c r="F13" s="35">
        <f t="shared" si="0"/>
        <v>0</v>
      </c>
      <c r="G13" s="105">
        <v>0</v>
      </c>
      <c r="H13" s="103"/>
      <c r="I13" s="104"/>
    </row>
    <row r="14" spans="1:9" ht="18" customHeight="1" thickBot="1" x14ac:dyDescent="0.3">
      <c r="A14" s="99" t="s">
        <v>13</v>
      </c>
      <c r="B14" s="99" t="s">
        <v>13</v>
      </c>
      <c r="C14" s="105">
        <v>0</v>
      </c>
      <c r="D14" s="75"/>
      <c r="E14" s="75"/>
      <c r="F14" s="35">
        <f t="shared" si="0"/>
        <v>0</v>
      </c>
      <c r="G14" s="105">
        <v>0</v>
      </c>
      <c r="H14" s="102"/>
      <c r="I14" s="102"/>
    </row>
    <row r="15" spans="1:9" ht="18" customHeight="1" thickBot="1" x14ac:dyDescent="0.3">
      <c r="A15" s="99" t="s">
        <v>13</v>
      </c>
      <c r="B15" s="99" t="s">
        <v>13</v>
      </c>
      <c r="C15" s="105">
        <v>0</v>
      </c>
      <c r="D15" s="75"/>
      <c r="E15" s="75"/>
      <c r="F15" s="35">
        <f t="shared" si="0"/>
        <v>0</v>
      </c>
      <c r="G15" s="105">
        <v>0</v>
      </c>
      <c r="H15" s="103"/>
      <c r="I15" s="104"/>
    </row>
    <row r="16" spans="1:9" ht="18" customHeight="1" thickBot="1" x14ac:dyDescent="0.3">
      <c r="A16" s="99" t="s">
        <v>13</v>
      </c>
      <c r="B16" s="99" t="s">
        <v>13</v>
      </c>
      <c r="C16" s="105">
        <v>0</v>
      </c>
      <c r="D16" s="75"/>
      <c r="E16" s="75"/>
      <c r="F16" s="35">
        <f t="shared" si="0"/>
        <v>0</v>
      </c>
      <c r="G16" s="105">
        <v>0</v>
      </c>
      <c r="H16" s="102"/>
      <c r="I16" s="102"/>
    </row>
    <row r="17" spans="1:9" ht="18" customHeight="1" thickBot="1" x14ac:dyDescent="0.3">
      <c r="A17" s="99" t="s">
        <v>13</v>
      </c>
      <c r="B17" s="99" t="s">
        <v>13</v>
      </c>
      <c r="C17" s="105">
        <v>0</v>
      </c>
      <c r="D17" s="75"/>
      <c r="E17" s="75"/>
      <c r="F17" s="35">
        <f t="shared" si="0"/>
        <v>0</v>
      </c>
      <c r="G17" s="105">
        <v>0</v>
      </c>
      <c r="H17" s="103"/>
      <c r="I17" s="104"/>
    </row>
    <row r="18" spans="1:9" ht="18" customHeight="1" thickBot="1" x14ac:dyDescent="0.3">
      <c r="A18" s="99" t="s">
        <v>13</v>
      </c>
      <c r="B18" s="99" t="s">
        <v>13</v>
      </c>
      <c r="C18" s="105">
        <v>0</v>
      </c>
      <c r="D18" s="75"/>
      <c r="E18" s="75"/>
      <c r="F18" s="35">
        <f t="shared" si="0"/>
        <v>0</v>
      </c>
      <c r="G18" s="105">
        <v>0</v>
      </c>
      <c r="H18" s="102"/>
      <c r="I18" s="102"/>
    </row>
    <row r="19" spans="1:9" ht="18" customHeight="1" thickBot="1" x14ac:dyDescent="0.3">
      <c r="A19" s="99" t="s">
        <v>13</v>
      </c>
      <c r="B19" s="99" t="s">
        <v>13</v>
      </c>
      <c r="C19" s="105">
        <v>0</v>
      </c>
      <c r="D19" s="75"/>
      <c r="E19" s="75"/>
      <c r="F19" s="35">
        <f t="shared" si="0"/>
        <v>0</v>
      </c>
      <c r="G19" s="105">
        <v>0</v>
      </c>
      <c r="H19" s="103"/>
      <c r="I19" s="104"/>
    </row>
    <row r="20" spans="1:9" ht="18" customHeight="1" thickBot="1" x14ac:dyDescent="0.3">
      <c r="A20" s="99" t="s">
        <v>13</v>
      </c>
      <c r="B20" s="99" t="s">
        <v>13</v>
      </c>
      <c r="C20" s="105">
        <v>0</v>
      </c>
      <c r="D20" s="75"/>
      <c r="E20" s="75"/>
      <c r="F20" s="35">
        <f t="shared" si="0"/>
        <v>0</v>
      </c>
      <c r="G20" s="105">
        <v>0</v>
      </c>
      <c r="H20" s="102"/>
      <c r="I20" s="102"/>
    </row>
    <row r="21" spans="1:9" ht="18" customHeight="1" thickBot="1" x14ac:dyDescent="0.3">
      <c r="A21" s="99" t="s">
        <v>13</v>
      </c>
      <c r="B21" s="99" t="s">
        <v>13</v>
      </c>
      <c r="C21" s="105">
        <v>0</v>
      </c>
      <c r="D21" s="75"/>
      <c r="E21" s="75"/>
      <c r="F21" s="35">
        <f t="shared" si="0"/>
        <v>0</v>
      </c>
      <c r="G21" s="105">
        <v>0</v>
      </c>
      <c r="H21" s="103"/>
      <c r="I21" s="104"/>
    </row>
    <row r="22" spans="1:9" ht="18" customHeight="1" thickBot="1" x14ac:dyDescent="0.3">
      <c r="A22" s="99" t="s">
        <v>13</v>
      </c>
      <c r="B22" s="99" t="s">
        <v>13</v>
      </c>
      <c r="C22" s="105">
        <v>0</v>
      </c>
      <c r="D22" s="75"/>
      <c r="E22" s="75"/>
      <c r="F22" s="35">
        <f t="shared" si="0"/>
        <v>0</v>
      </c>
      <c r="G22" s="105">
        <v>0</v>
      </c>
      <c r="H22" s="102"/>
      <c r="I22" s="102"/>
    </row>
    <row r="23" spans="1:9" ht="18" customHeight="1" thickBot="1" x14ac:dyDescent="0.3">
      <c r="A23" s="99" t="s">
        <v>13</v>
      </c>
      <c r="B23" s="99" t="s">
        <v>13</v>
      </c>
      <c r="C23" s="105">
        <v>0</v>
      </c>
      <c r="D23" s="75"/>
      <c r="E23" s="75"/>
      <c r="F23" s="35">
        <f t="shared" si="0"/>
        <v>0</v>
      </c>
      <c r="G23" s="105">
        <v>0</v>
      </c>
      <c r="H23" s="103"/>
      <c r="I23" s="104"/>
    </row>
    <row r="24" spans="1:9" ht="18" customHeight="1" thickBot="1" x14ac:dyDescent="0.3">
      <c r="A24" s="99" t="s">
        <v>13</v>
      </c>
      <c r="B24" s="99" t="s">
        <v>13</v>
      </c>
      <c r="C24" s="105">
        <v>0</v>
      </c>
      <c r="D24" s="75"/>
      <c r="E24" s="75"/>
      <c r="F24" s="35">
        <f t="shared" si="0"/>
        <v>0</v>
      </c>
      <c r="G24" s="105">
        <v>0</v>
      </c>
      <c r="H24" s="103"/>
      <c r="I24" s="104"/>
    </row>
    <row r="25" spans="1:9" ht="18" customHeight="1" thickBot="1" x14ac:dyDescent="0.3">
      <c r="A25" s="99" t="s">
        <v>13</v>
      </c>
      <c r="B25" s="99" t="s">
        <v>13</v>
      </c>
      <c r="C25" s="105">
        <v>0</v>
      </c>
      <c r="D25" s="75"/>
      <c r="E25" s="75"/>
      <c r="F25" s="35">
        <f t="shared" si="0"/>
        <v>0</v>
      </c>
      <c r="G25" s="105">
        <v>0</v>
      </c>
      <c r="H25" s="102"/>
      <c r="I25" s="102"/>
    </row>
    <row r="26" spans="1:9" ht="18" customHeight="1" thickBot="1" x14ac:dyDescent="0.3">
      <c r="A26" s="99" t="s">
        <v>13</v>
      </c>
      <c r="B26" s="99" t="s">
        <v>13</v>
      </c>
      <c r="C26" s="105">
        <v>0</v>
      </c>
      <c r="D26" s="75"/>
      <c r="E26" s="75"/>
      <c r="F26" s="35">
        <f t="shared" si="0"/>
        <v>0</v>
      </c>
      <c r="G26" s="105">
        <v>0</v>
      </c>
      <c r="H26" s="102"/>
      <c r="I26" s="102"/>
    </row>
    <row r="27" spans="1:9" ht="18" customHeight="1" thickBot="1" x14ac:dyDescent="0.3">
      <c r="A27" s="99" t="s">
        <v>13</v>
      </c>
      <c r="B27" s="99" t="s">
        <v>13</v>
      </c>
      <c r="C27" s="105">
        <v>0</v>
      </c>
      <c r="D27" s="75"/>
      <c r="E27" s="75"/>
      <c r="F27" s="35">
        <f t="shared" si="0"/>
        <v>0</v>
      </c>
      <c r="G27" s="105">
        <v>0</v>
      </c>
      <c r="H27" s="103"/>
      <c r="I27" s="104"/>
    </row>
    <row r="28" spans="1:9" ht="18" customHeight="1" thickBot="1" x14ac:dyDescent="0.3">
      <c r="A28" s="99" t="s">
        <v>13</v>
      </c>
      <c r="B28" s="99" t="s">
        <v>13</v>
      </c>
      <c r="C28" s="105">
        <v>0</v>
      </c>
      <c r="D28" s="75"/>
      <c r="E28" s="75"/>
      <c r="F28" s="35">
        <f t="shared" si="0"/>
        <v>0</v>
      </c>
      <c r="G28" s="105">
        <v>0</v>
      </c>
      <c r="H28" s="102"/>
      <c r="I28" s="102"/>
    </row>
    <row r="29" spans="1:9" ht="18" customHeight="1" thickBot="1" x14ac:dyDescent="0.3">
      <c r="A29" s="99" t="s">
        <v>13</v>
      </c>
      <c r="B29" s="99" t="s">
        <v>13</v>
      </c>
      <c r="C29" s="105">
        <v>0</v>
      </c>
      <c r="D29" s="75"/>
      <c r="E29" s="75"/>
      <c r="F29" s="35">
        <f t="shared" si="0"/>
        <v>0</v>
      </c>
      <c r="G29" s="105">
        <v>0</v>
      </c>
      <c r="H29" s="103"/>
      <c r="I29" s="104"/>
    </row>
    <row r="30" spans="1:9" ht="18" customHeight="1" thickBot="1" x14ac:dyDescent="0.3">
      <c r="A30" s="99" t="s">
        <v>13</v>
      </c>
      <c r="B30" s="99" t="s">
        <v>13</v>
      </c>
      <c r="C30" s="105">
        <v>0</v>
      </c>
      <c r="D30" s="75"/>
      <c r="E30" s="75"/>
      <c r="F30" s="35">
        <f t="shared" si="0"/>
        <v>0</v>
      </c>
      <c r="G30" s="105">
        <v>0</v>
      </c>
      <c r="H30" s="102"/>
      <c r="I30" s="102"/>
    </row>
    <row r="31" spans="1:9" ht="18" customHeight="1" thickBot="1" x14ac:dyDescent="0.3">
      <c r="A31" s="99" t="s">
        <v>13</v>
      </c>
      <c r="B31" s="99" t="s">
        <v>13</v>
      </c>
      <c r="C31" s="105">
        <v>0</v>
      </c>
      <c r="D31" s="75"/>
      <c r="E31" s="75"/>
      <c r="F31" s="35">
        <f t="shared" si="0"/>
        <v>0</v>
      </c>
      <c r="G31" s="105">
        <v>0</v>
      </c>
      <c r="H31" s="103"/>
      <c r="I31" s="104"/>
    </row>
    <row r="32" spans="1:9" ht="18" customHeight="1" thickBot="1" x14ac:dyDescent="0.3">
      <c r="A32" s="99" t="s">
        <v>13</v>
      </c>
      <c r="B32" s="99" t="s">
        <v>13</v>
      </c>
      <c r="C32" s="105">
        <v>0</v>
      </c>
      <c r="D32" s="75"/>
      <c r="E32" s="75"/>
      <c r="F32" s="35">
        <f t="shared" si="0"/>
        <v>0</v>
      </c>
      <c r="G32" s="105">
        <v>0</v>
      </c>
      <c r="H32" s="102"/>
      <c r="I32" s="102"/>
    </row>
    <row r="33" spans="1:9" ht="18" customHeight="1" thickBot="1" x14ac:dyDescent="0.3">
      <c r="A33" s="99" t="s">
        <v>13</v>
      </c>
      <c r="B33" s="99" t="s">
        <v>13</v>
      </c>
      <c r="C33" s="105">
        <v>0</v>
      </c>
      <c r="D33" s="75"/>
      <c r="E33" s="75"/>
      <c r="F33" s="35">
        <f t="shared" si="0"/>
        <v>0</v>
      </c>
      <c r="G33" s="105">
        <v>0</v>
      </c>
      <c r="H33" s="103"/>
      <c r="I33" s="104"/>
    </row>
    <row r="34" spans="1:9" ht="18" customHeight="1" thickBot="1" x14ac:dyDescent="0.3">
      <c r="A34" s="99" t="s">
        <v>13</v>
      </c>
      <c r="B34" s="99" t="s">
        <v>13</v>
      </c>
      <c r="C34" s="105">
        <v>0</v>
      </c>
      <c r="D34" s="75"/>
      <c r="E34" s="75"/>
      <c r="F34" s="35">
        <f t="shared" si="0"/>
        <v>0</v>
      </c>
      <c r="G34" s="105">
        <v>0</v>
      </c>
      <c r="H34" s="102"/>
      <c r="I34" s="102"/>
    </row>
    <row r="35" spans="1:9" ht="18" customHeight="1" thickBot="1" x14ac:dyDescent="0.3">
      <c r="A35" s="99" t="s">
        <v>13</v>
      </c>
      <c r="B35" s="99" t="s">
        <v>13</v>
      </c>
      <c r="C35" s="105">
        <v>0</v>
      </c>
      <c r="D35" s="75"/>
      <c r="E35" s="75"/>
      <c r="F35" s="35">
        <f t="shared" si="0"/>
        <v>0</v>
      </c>
      <c r="G35" s="105">
        <v>0</v>
      </c>
      <c r="H35" s="103"/>
      <c r="I35" s="104"/>
    </row>
    <row r="36" spans="1:9" ht="18" customHeight="1" thickBot="1" x14ac:dyDescent="0.3">
      <c r="A36" s="99" t="s">
        <v>13</v>
      </c>
      <c r="B36" s="99" t="s">
        <v>13</v>
      </c>
      <c r="C36" s="105">
        <v>0</v>
      </c>
      <c r="D36" s="75"/>
      <c r="E36" s="75"/>
      <c r="F36" s="35">
        <f t="shared" si="0"/>
        <v>0</v>
      </c>
      <c r="G36" s="105">
        <v>0</v>
      </c>
      <c r="H36" s="102"/>
      <c r="I36" s="102"/>
    </row>
    <row r="37" spans="1:9" ht="18" customHeight="1" thickBot="1" x14ac:dyDescent="0.3">
      <c r="A37" s="99" t="s">
        <v>13</v>
      </c>
      <c r="B37" s="99" t="s">
        <v>13</v>
      </c>
      <c r="C37" s="105">
        <v>0</v>
      </c>
      <c r="D37" s="75"/>
      <c r="E37" s="75"/>
      <c r="F37" s="35">
        <f t="shared" si="0"/>
        <v>0</v>
      </c>
      <c r="G37" s="105">
        <v>0</v>
      </c>
      <c r="H37" s="103"/>
      <c r="I37" s="104"/>
    </row>
    <row r="38" spans="1:9" ht="18" customHeight="1" thickBot="1" x14ac:dyDescent="0.3">
      <c r="A38" s="99" t="s">
        <v>13</v>
      </c>
      <c r="B38" s="99" t="s">
        <v>13</v>
      </c>
      <c r="C38" s="105">
        <v>0</v>
      </c>
      <c r="D38" s="75"/>
      <c r="E38" s="75"/>
      <c r="F38" s="35">
        <f t="shared" si="0"/>
        <v>0</v>
      </c>
      <c r="G38" s="105">
        <v>0</v>
      </c>
      <c r="H38" s="102"/>
      <c r="I38" s="102"/>
    </row>
    <row r="39" spans="1:9" ht="18" customHeight="1" thickBot="1" x14ac:dyDescent="0.3">
      <c r="A39" s="99" t="s">
        <v>13</v>
      </c>
      <c r="B39" s="99" t="s">
        <v>13</v>
      </c>
      <c r="C39" s="105">
        <v>0</v>
      </c>
      <c r="D39" s="75"/>
      <c r="E39" s="75"/>
      <c r="F39" s="35">
        <f t="shared" si="0"/>
        <v>0</v>
      </c>
      <c r="G39" s="105">
        <v>0</v>
      </c>
      <c r="H39" s="103"/>
      <c r="I39" s="104"/>
    </row>
    <row r="40" spans="1:9" ht="18" customHeight="1" thickBot="1" x14ac:dyDescent="0.3">
      <c r="A40" s="99" t="s">
        <v>13</v>
      </c>
      <c r="B40" s="99" t="s">
        <v>13</v>
      </c>
      <c r="C40" s="105">
        <v>0</v>
      </c>
      <c r="D40" s="75"/>
      <c r="E40" s="75"/>
      <c r="F40" s="35">
        <f t="shared" si="0"/>
        <v>0</v>
      </c>
      <c r="G40" s="105">
        <v>0</v>
      </c>
      <c r="H40" s="102"/>
      <c r="I40" s="102"/>
    </row>
    <row r="41" spans="1:9" ht="18" customHeight="1" thickBot="1" x14ac:dyDescent="0.3">
      <c r="A41" s="99" t="s">
        <v>13</v>
      </c>
      <c r="B41" s="99" t="s">
        <v>13</v>
      </c>
      <c r="C41" s="105">
        <v>0</v>
      </c>
      <c r="D41" s="75"/>
      <c r="E41" s="75"/>
      <c r="F41" s="35">
        <f t="shared" si="0"/>
        <v>0</v>
      </c>
      <c r="G41" s="105">
        <v>0</v>
      </c>
      <c r="H41" s="103"/>
      <c r="I41" s="104"/>
    </row>
    <row r="42" spans="1:9" ht="18" customHeight="1" thickBot="1" x14ac:dyDescent="0.3">
      <c r="A42" s="99" t="s">
        <v>13</v>
      </c>
      <c r="B42" s="99" t="s">
        <v>13</v>
      </c>
      <c r="C42" s="105">
        <v>0</v>
      </c>
      <c r="D42" s="75"/>
      <c r="E42" s="75"/>
      <c r="F42" s="35">
        <f t="shared" si="0"/>
        <v>0</v>
      </c>
      <c r="G42" s="105">
        <v>0</v>
      </c>
      <c r="H42" s="103"/>
      <c r="I42" s="104"/>
    </row>
    <row r="43" spans="1:9" ht="18" customHeight="1" thickBot="1" x14ac:dyDescent="0.3">
      <c r="A43" s="99" t="s">
        <v>13</v>
      </c>
      <c r="B43" s="99" t="s">
        <v>13</v>
      </c>
      <c r="C43" s="105">
        <v>0</v>
      </c>
      <c r="D43" s="75"/>
      <c r="E43" s="75"/>
      <c r="F43" s="35">
        <f t="shared" ref="F43" si="1">C43*D43*E43</f>
        <v>0</v>
      </c>
      <c r="G43" s="105">
        <v>0</v>
      </c>
      <c r="H43" s="103"/>
      <c r="I43" s="104"/>
    </row>
    <row r="44" spans="1:9" ht="18" customHeight="1" thickBot="1" x14ac:dyDescent="0.3">
      <c r="A44" s="99" t="s">
        <v>13</v>
      </c>
      <c r="B44" s="99" t="s">
        <v>13</v>
      </c>
      <c r="C44" s="105">
        <v>0</v>
      </c>
      <c r="D44" s="75"/>
      <c r="E44" s="75"/>
      <c r="F44" s="35">
        <f t="shared" ref="F44:F61" si="2">C44*D44*E44</f>
        <v>0</v>
      </c>
      <c r="G44" s="105">
        <v>0</v>
      </c>
      <c r="H44" s="102"/>
      <c r="I44" s="102"/>
    </row>
    <row r="45" spans="1:9" ht="18" customHeight="1" thickBot="1" x14ac:dyDescent="0.3">
      <c r="A45" s="99" t="s">
        <v>13</v>
      </c>
      <c r="B45" s="99" t="s">
        <v>13</v>
      </c>
      <c r="C45" s="105">
        <v>0</v>
      </c>
      <c r="D45" s="75"/>
      <c r="E45" s="75"/>
      <c r="F45" s="35">
        <f t="shared" si="2"/>
        <v>0</v>
      </c>
      <c r="G45" s="105">
        <v>0</v>
      </c>
      <c r="H45" s="102"/>
      <c r="I45" s="102"/>
    </row>
    <row r="46" spans="1:9" ht="18" customHeight="1" thickBot="1" x14ac:dyDescent="0.3">
      <c r="A46" s="99" t="s">
        <v>13</v>
      </c>
      <c r="B46" s="99" t="s">
        <v>13</v>
      </c>
      <c r="C46" s="105">
        <v>0</v>
      </c>
      <c r="D46" s="75"/>
      <c r="E46" s="75"/>
      <c r="F46" s="35">
        <f t="shared" si="2"/>
        <v>0</v>
      </c>
      <c r="G46" s="105">
        <v>0</v>
      </c>
      <c r="H46" s="103"/>
      <c r="I46" s="104"/>
    </row>
    <row r="47" spans="1:9" ht="18" customHeight="1" thickBot="1" x14ac:dyDescent="0.3">
      <c r="A47" s="99" t="s">
        <v>13</v>
      </c>
      <c r="B47" s="99" t="s">
        <v>13</v>
      </c>
      <c r="C47" s="105">
        <v>0</v>
      </c>
      <c r="D47" s="75"/>
      <c r="E47" s="75"/>
      <c r="F47" s="35">
        <f t="shared" si="2"/>
        <v>0</v>
      </c>
      <c r="G47" s="105">
        <v>0</v>
      </c>
      <c r="H47" s="102"/>
      <c r="I47" s="102"/>
    </row>
    <row r="48" spans="1:9" ht="18" customHeight="1" thickBot="1" x14ac:dyDescent="0.3">
      <c r="A48" s="99" t="s">
        <v>13</v>
      </c>
      <c r="B48" s="99" t="s">
        <v>13</v>
      </c>
      <c r="C48" s="105">
        <v>0</v>
      </c>
      <c r="D48" s="75"/>
      <c r="E48" s="75"/>
      <c r="F48" s="35">
        <f t="shared" si="2"/>
        <v>0</v>
      </c>
      <c r="G48" s="105">
        <v>0</v>
      </c>
      <c r="H48" s="103"/>
      <c r="I48" s="104"/>
    </row>
    <row r="49" spans="1:9" ht="18" customHeight="1" thickBot="1" x14ac:dyDescent="0.3">
      <c r="A49" s="99" t="s">
        <v>13</v>
      </c>
      <c r="B49" s="99" t="s">
        <v>13</v>
      </c>
      <c r="C49" s="105">
        <v>0</v>
      </c>
      <c r="D49" s="75"/>
      <c r="E49" s="75"/>
      <c r="F49" s="35">
        <f t="shared" si="2"/>
        <v>0</v>
      </c>
      <c r="G49" s="105">
        <v>0</v>
      </c>
      <c r="H49" s="102"/>
      <c r="I49" s="102"/>
    </row>
    <row r="50" spans="1:9" ht="18" customHeight="1" thickBot="1" x14ac:dyDescent="0.3">
      <c r="A50" s="99" t="s">
        <v>13</v>
      </c>
      <c r="B50" s="99" t="s">
        <v>13</v>
      </c>
      <c r="C50" s="105">
        <v>0</v>
      </c>
      <c r="D50" s="75"/>
      <c r="E50" s="75"/>
      <c r="F50" s="35">
        <f t="shared" si="2"/>
        <v>0</v>
      </c>
      <c r="G50" s="105">
        <v>0</v>
      </c>
      <c r="H50" s="103"/>
      <c r="I50" s="104"/>
    </row>
    <row r="51" spans="1:9" ht="18" customHeight="1" thickBot="1" x14ac:dyDescent="0.3">
      <c r="A51" s="99" t="s">
        <v>13</v>
      </c>
      <c r="B51" s="99" t="s">
        <v>13</v>
      </c>
      <c r="C51" s="105">
        <v>0</v>
      </c>
      <c r="D51" s="75"/>
      <c r="E51" s="75"/>
      <c r="F51" s="35">
        <f t="shared" si="2"/>
        <v>0</v>
      </c>
      <c r="G51" s="105">
        <v>0</v>
      </c>
      <c r="H51" s="102"/>
      <c r="I51" s="102"/>
    </row>
    <row r="52" spans="1:9" ht="18" customHeight="1" thickBot="1" x14ac:dyDescent="0.3">
      <c r="A52" s="99" t="s">
        <v>13</v>
      </c>
      <c r="B52" s="99" t="s">
        <v>13</v>
      </c>
      <c r="C52" s="105">
        <v>0</v>
      </c>
      <c r="D52" s="75"/>
      <c r="E52" s="75"/>
      <c r="F52" s="35">
        <f t="shared" si="2"/>
        <v>0</v>
      </c>
      <c r="G52" s="105">
        <v>0</v>
      </c>
      <c r="H52" s="103"/>
      <c r="I52" s="104"/>
    </row>
    <row r="53" spans="1:9" ht="18" customHeight="1" thickBot="1" x14ac:dyDescent="0.3">
      <c r="A53" s="99" t="s">
        <v>13</v>
      </c>
      <c r="B53" s="99" t="s">
        <v>13</v>
      </c>
      <c r="C53" s="105">
        <v>0</v>
      </c>
      <c r="D53" s="75"/>
      <c r="E53" s="75"/>
      <c r="F53" s="35">
        <f t="shared" si="2"/>
        <v>0</v>
      </c>
      <c r="G53" s="105">
        <v>0</v>
      </c>
      <c r="H53" s="102"/>
      <c r="I53" s="102"/>
    </row>
    <row r="54" spans="1:9" ht="18" customHeight="1" thickBot="1" x14ac:dyDescent="0.3">
      <c r="A54" s="99" t="s">
        <v>13</v>
      </c>
      <c r="B54" s="99" t="s">
        <v>13</v>
      </c>
      <c r="C54" s="105">
        <v>0</v>
      </c>
      <c r="D54" s="75"/>
      <c r="E54" s="75"/>
      <c r="F54" s="35">
        <f t="shared" si="2"/>
        <v>0</v>
      </c>
      <c r="G54" s="105">
        <v>0</v>
      </c>
      <c r="H54" s="103"/>
      <c r="I54" s="104"/>
    </row>
    <row r="55" spans="1:9" ht="18" customHeight="1" thickBot="1" x14ac:dyDescent="0.3">
      <c r="A55" s="99" t="s">
        <v>13</v>
      </c>
      <c r="B55" s="99" t="s">
        <v>13</v>
      </c>
      <c r="C55" s="105">
        <v>0</v>
      </c>
      <c r="D55" s="75"/>
      <c r="E55" s="75"/>
      <c r="F55" s="35">
        <f t="shared" si="2"/>
        <v>0</v>
      </c>
      <c r="G55" s="105">
        <v>0</v>
      </c>
      <c r="H55" s="102"/>
      <c r="I55" s="102"/>
    </row>
    <row r="56" spans="1:9" ht="18" customHeight="1" thickBot="1" x14ac:dyDescent="0.3">
      <c r="A56" s="99" t="s">
        <v>13</v>
      </c>
      <c r="B56" s="99" t="s">
        <v>13</v>
      </c>
      <c r="C56" s="105">
        <v>0</v>
      </c>
      <c r="D56" s="75"/>
      <c r="E56" s="75"/>
      <c r="F56" s="35">
        <f t="shared" si="2"/>
        <v>0</v>
      </c>
      <c r="G56" s="105">
        <v>0</v>
      </c>
      <c r="H56" s="103"/>
      <c r="I56" s="104"/>
    </row>
    <row r="57" spans="1:9" ht="18" customHeight="1" thickBot="1" x14ac:dyDescent="0.3">
      <c r="A57" s="99" t="s">
        <v>13</v>
      </c>
      <c r="B57" s="99" t="s">
        <v>13</v>
      </c>
      <c r="C57" s="105">
        <v>0</v>
      </c>
      <c r="D57" s="75"/>
      <c r="E57" s="75"/>
      <c r="F57" s="35">
        <f t="shared" si="2"/>
        <v>0</v>
      </c>
      <c r="G57" s="105">
        <v>0</v>
      </c>
      <c r="H57" s="102"/>
      <c r="I57" s="102"/>
    </row>
    <row r="58" spans="1:9" ht="18" customHeight="1" thickBot="1" x14ac:dyDescent="0.3">
      <c r="A58" s="99" t="s">
        <v>13</v>
      </c>
      <c r="B58" s="99" t="s">
        <v>13</v>
      </c>
      <c r="C58" s="105">
        <v>0</v>
      </c>
      <c r="D58" s="75"/>
      <c r="E58" s="75"/>
      <c r="F58" s="35">
        <f t="shared" si="2"/>
        <v>0</v>
      </c>
      <c r="G58" s="105">
        <v>0</v>
      </c>
      <c r="H58" s="103"/>
      <c r="I58" s="104"/>
    </row>
    <row r="59" spans="1:9" ht="18" customHeight="1" thickBot="1" x14ac:dyDescent="0.3">
      <c r="A59" s="99" t="s">
        <v>13</v>
      </c>
      <c r="B59" s="99" t="s">
        <v>13</v>
      </c>
      <c r="C59" s="105">
        <v>0</v>
      </c>
      <c r="D59" s="75"/>
      <c r="E59" s="75"/>
      <c r="F59" s="35">
        <f t="shared" si="2"/>
        <v>0</v>
      </c>
      <c r="G59" s="105">
        <v>0</v>
      </c>
      <c r="H59" s="102"/>
      <c r="I59" s="102"/>
    </row>
    <row r="60" spans="1:9" ht="18" customHeight="1" thickBot="1" x14ac:dyDescent="0.3">
      <c r="A60" s="99" t="s">
        <v>13</v>
      </c>
      <c r="B60" s="99" t="s">
        <v>13</v>
      </c>
      <c r="C60" s="105">
        <v>0</v>
      </c>
      <c r="D60" s="75"/>
      <c r="E60" s="75"/>
      <c r="F60" s="35">
        <f t="shared" si="2"/>
        <v>0</v>
      </c>
      <c r="G60" s="105">
        <v>0</v>
      </c>
      <c r="H60" s="103"/>
      <c r="I60" s="104"/>
    </row>
    <row r="61" spans="1:9" ht="18" customHeight="1" thickBot="1" x14ac:dyDescent="0.3">
      <c r="A61" s="99" t="s">
        <v>13</v>
      </c>
      <c r="B61" s="99" t="s">
        <v>13</v>
      </c>
      <c r="C61" s="105">
        <v>0</v>
      </c>
      <c r="D61" s="75"/>
      <c r="E61" s="75"/>
      <c r="F61" s="35">
        <f t="shared" si="2"/>
        <v>0</v>
      </c>
      <c r="G61" s="105">
        <v>0</v>
      </c>
      <c r="H61" s="103"/>
      <c r="I61" s="104"/>
    </row>
    <row r="62" spans="1:9" ht="18" customHeight="1" thickBot="1" x14ac:dyDescent="0.3">
      <c r="A62" s="133"/>
      <c r="B62" s="133"/>
      <c r="C62" s="133"/>
      <c r="D62" s="133"/>
      <c r="E62" s="133"/>
      <c r="F62" s="133"/>
      <c r="G62" s="133"/>
      <c r="H62" s="133"/>
      <c r="I62" s="133"/>
    </row>
    <row r="63" spans="1:9" ht="18" customHeight="1" thickBot="1" x14ac:dyDescent="0.3">
      <c r="A63" s="134" t="s">
        <v>15</v>
      </c>
      <c r="B63" s="134"/>
      <c r="C63" s="134"/>
      <c r="D63" s="134"/>
      <c r="E63" s="134"/>
      <c r="F63" s="135"/>
      <c r="G63" s="136">
        <f>SUM(F6:F61)</f>
        <v>0</v>
      </c>
      <c r="H63" s="137"/>
      <c r="I63" s="138"/>
    </row>
    <row r="64" spans="1:9" ht="18" customHeight="1" thickBot="1" x14ac:dyDescent="0.3">
      <c r="A64" s="145" t="s">
        <v>16</v>
      </c>
      <c r="B64" s="145"/>
      <c r="C64" s="145"/>
      <c r="D64" s="145"/>
      <c r="E64" s="145"/>
      <c r="F64" s="146"/>
      <c r="G64" s="147">
        <v>0</v>
      </c>
      <c r="H64" s="148"/>
      <c r="I64" s="149"/>
    </row>
    <row r="65" spans="1:9" ht="18" customHeight="1" thickBot="1" x14ac:dyDescent="0.3">
      <c r="A65" s="145" t="s">
        <v>17</v>
      </c>
      <c r="B65" s="145"/>
      <c r="C65" s="145"/>
      <c r="D65" s="145"/>
      <c r="E65" s="145"/>
      <c r="F65" s="146"/>
      <c r="G65" s="147">
        <v>0</v>
      </c>
      <c r="H65" s="148"/>
      <c r="I65" s="149"/>
    </row>
    <row r="66" spans="1:9" ht="16.5" customHeight="1" thickBot="1" x14ac:dyDescent="0.3">
      <c r="A66" s="150" t="s">
        <v>205</v>
      </c>
      <c r="B66" s="150"/>
      <c r="C66" s="150"/>
      <c r="D66" s="150"/>
      <c r="E66" s="150"/>
      <c r="F66" s="151"/>
      <c r="G66" s="152">
        <f>SUM(G63:I65)</f>
        <v>0</v>
      </c>
      <c r="H66" s="153"/>
      <c r="I66" s="154"/>
    </row>
    <row r="67" spans="1:9" x14ac:dyDescent="0.25">
      <c r="A67" s="1"/>
      <c r="B67" s="1"/>
      <c r="C67" s="1"/>
      <c r="D67" s="1"/>
      <c r="E67" s="1"/>
      <c r="F67" s="1"/>
      <c r="G67" s="1"/>
      <c r="H67" s="1"/>
      <c r="I67" s="1"/>
    </row>
    <row r="68" spans="1:9" x14ac:dyDescent="0.25">
      <c r="A68" s="144" t="s">
        <v>19</v>
      </c>
      <c r="B68" s="144"/>
      <c r="C68" s="144"/>
      <c r="D68" s="144"/>
      <c r="E68" s="144"/>
      <c r="F68" s="144"/>
      <c r="G68" s="144"/>
      <c r="H68" s="144"/>
      <c r="I68" s="144"/>
    </row>
  </sheetData>
  <sheetProtection algorithmName="SHA-512" hashValue="Uzmt2kDfoX0LgH65tcq1V1Y6KR57zjkJHIDsPAWOJsHcj+9Sq6qOgsMOrpCATsmVCZ/+yLsxzeynVCeolTYNcg==" saltValue="Zlqf2zoqYM0hG53F32JK1w==" spinCount="100000" sheet="1" objects="1" scenarios="1"/>
  <mergeCells count="20">
    <mergeCell ref="A68:I68"/>
    <mergeCell ref="G4:G5"/>
    <mergeCell ref="H4:I4"/>
    <mergeCell ref="A62:I62"/>
    <mergeCell ref="A63:F63"/>
    <mergeCell ref="G63:I63"/>
    <mergeCell ref="A64:F64"/>
    <mergeCell ref="G64:I64"/>
    <mergeCell ref="A65:F65"/>
    <mergeCell ref="G65:I65"/>
    <mergeCell ref="A66:F66"/>
    <mergeCell ref="G66:I66"/>
    <mergeCell ref="A1:I1"/>
    <mergeCell ref="A4:A5"/>
    <mergeCell ref="B4:B5"/>
    <mergeCell ref="C4:C5"/>
    <mergeCell ref="D4:D5"/>
    <mergeCell ref="E4:E5"/>
    <mergeCell ref="A2:I2"/>
    <mergeCell ref="A3:I3"/>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209550</xdr:colOff>
                    <xdr:row>42</xdr:row>
                    <xdr:rowOff>228600</xdr:rowOff>
                  </from>
                  <to>
                    <xdr:col>7</xdr:col>
                    <xdr:colOff>542925</xdr:colOff>
                    <xdr:row>43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219075</xdr:colOff>
                    <xdr:row>43</xdr:row>
                    <xdr:rowOff>238125</xdr:rowOff>
                  </from>
                  <to>
                    <xdr:col>7</xdr:col>
                    <xdr:colOff>552450</xdr:colOff>
                    <xdr:row>44</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209550</xdr:colOff>
                    <xdr:row>45</xdr:row>
                    <xdr:rowOff>0</xdr:rowOff>
                  </from>
                  <to>
                    <xdr:col>7</xdr:col>
                    <xdr:colOff>542925</xdr:colOff>
                    <xdr:row>45</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209550</xdr:colOff>
                    <xdr:row>46</xdr:row>
                    <xdr:rowOff>19050</xdr:rowOff>
                  </from>
                  <to>
                    <xdr:col>7</xdr:col>
                    <xdr:colOff>542925</xdr:colOff>
                    <xdr:row>47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209550</xdr:colOff>
                    <xdr:row>47</xdr:row>
                    <xdr:rowOff>0</xdr:rowOff>
                  </from>
                  <to>
                    <xdr:col>7</xdr:col>
                    <xdr:colOff>542925</xdr:colOff>
                    <xdr:row>47</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200025</xdr:colOff>
                    <xdr:row>48</xdr:row>
                    <xdr:rowOff>0</xdr:rowOff>
                  </from>
                  <to>
                    <xdr:col>7</xdr:col>
                    <xdr:colOff>533400</xdr:colOff>
                    <xdr:row>48</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209550</xdr:colOff>
                    <xdr:row>49</xdr:row>
                    <xdr:rowOff>9525</xdr:rowOff>
                  </from>
                  <to>
                    <xdr:col>7</xdr:col>
                    <xdr:colOff>542925</xdr:colOff>
                    <xdr:row>50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209550</xdr:colOff>
                    <xdr:row>49</xdr:row>
                    <xdr:rowOff>247650</xdr:rowOff>
                  </from>
                  <to>
                    <xdr:col>7</xdr:col>
                    <xdr:colOff>542925</xdr:colOff>
                    <xdr:row>50</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219075</xdr:colOff>
                    <xdr:row>51</xdr:row>
                    <xdr:rowOff>0</xdr:rowOff>
                  </from>
                  <to>
                    <xdr:col>7</xdr:col>
                    <xdr:colOff>552450</xdr:colOff>
                    <xdr:row>51</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200025</xdr:colOff>
                    <xdr:row>52</xdr:row>
                    <xdr:rowOff>19050</xdr:rowOff>
                  </from>
                  <to>
                    <xdr:col>7</xdr:col>
                    <xdr:colOff>533400</xdr:colOff>
                    <xdr:row>53</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200025</xdr:colOff>
                    <xdr:row>53</xdr:row>
                    <xdr:rowOff>0</xdr:rowOff>
                  </from>
                  <to>
                    <xdr:col>7</xdr:col>
                    <xdr:colOff>533400</xdr:colOff>
                    <xdr:row>53</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209550</xdr:colOff>
                    <xdr:row>54</xdr:row>
                    <xdr:rowOff>19050</xdr:rowOff>
                  </from>
                  <to>
                    <xdr:col>7</xdr:col>
                    <xdr:colOff>542925</xdr:colOff>
                    <xdr:row>55</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209550</xdr:colOff>
                    <xdr:row>55</xdr:row>
                    <xdr:rowOff>19050</xdr:rowOff>
                  </from>
                  <to>
                    <xdr:col>7</xdr:col>
                    <xdr:colOff>542925</xdr:colOff>
                    <xdr:row>56</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200025</xdr:colOff>
                    <xdr:row>56</xdr:row>
                    <xdr:rowOff>19050</xdr:rowOff>
                  </from>
                  <to>
                    <xdr:col>7</xdr:col>
                    <xdr:colOff>533400</xdr:colOff>
                    <xdr:row>57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200025</xdr:colOff>
                    <xdr:row>57</xdr:row>
                    <xdr:rowOff>0</xdr:rowOff>
                  </from>
                  <to>
                    <xdr:col>7</xdr:col>
                    <xdr:colOff>533400</xdr:colOff>
                    <xdr:row>57</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209550</xdr:colOff>
                    <xdr:row>58</xdr:row>
                    <xdr:rowOff>19050</xdr:rowOff>
                  </from>
                  <to>
                    <xdr:col>7</xdr:col>
                    <xdr:colOff>542925</xdr:colOff>
                    <xdr:row>59</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209550</xdr:colOff>
                    <xdr:row>59</xdr:row>
                    <xdr:rowOff>19050</xdr:rowOff>
                  </from>
                  <to>
                    <xdr:col>7</xdr:col>
                    <xdr:colOff>542925</xdr:colOff>
                    <xdr:row>60</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209550</xdr:colOff>
                    <xdr:row>60</xdr:row>
                    <xdr:rowOff>19050</xdr:rowOff>
                  </from>
                  <to>
                    <xdr:col>7</xdr:col>
                    <xdr:colOff>542925</xdr:colOff>
                    <xdr:row>61</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209550</xdr:colOff>
                    <xdr:row>42</xdr:row>
                    <xdr:rowOff>228600</xdr:rowOff>
                  </from>
                  <to>
                    <xdr:col>8</xdr:col>
                    <xdr:colOff>542925</xdr:colOff>
                    <xdr:row>43</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219075</xdr:colOff>
                    <xdr:row>43</xdr:row>
                    <xdr:rowOff>238125</xdr:rowOff>
                  </from>
                  <to>
                    <xdr:col>8</xdr:col>
                    <xdr:colOff>552450</xdr:colOff>
                    <xdr:row>44</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209550</xdr:colOff>
                    <xdr:row>45</xdr:row>
                    <xdr:rowOff>0</xdr:rowOff>
                  </from>
                  <to>
                    <xdr:col>8</xdr:col>
                    <xdr:colOff>542925</xdr:colOff>
                    <xdr:row>45</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209550</xdr:colOff>
                    <xdr:row>46</xdr:row>
                    <xdr:rowOff>19050</xdr:rowOff>
                  </from>
                  <to>
                    <xdr:col>8</xdr:col>
                    <xdr:colOff>542925</xdr:colOff>
                    <xdr:row>47</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209550</xdr:colOff>
                    <xdr:row>47</xdr:row>
                    <xdr:rowOff>0</xdr:rowOff>
                  </from>
                  <to>
                    <xdr:col>8</xdr:col>
                    <xdr:colOff>542925</xdr:colOff>
                    <xdr:row>47</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200025</xdr:colOff>
                    <xdr:row>48</xdr:row>
                    <xdr:rowOff>0</xdr:rowOff>
                  </from>
                  <to>
                    <xdr:col>8</xdr:col>
                    <xdr:colOff>533400</xdr:colOff>
                    <xdr:row>48</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209550</xdr:colOff>
                    <xdr:row>49</xdr:row>
                    <xdr:rowOff>9525</xdr:rowOff>
                  </from>
                  <to>
                    <xdr:col>8</xdr:col>
                    <xdr:colOff>542925</xdr:colOff>
                    <xdr:row>50</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8</xdr:col>
                    <xdr:colOff>209550</xdr:colOff>
                    <xdr:row>49</xdr:row>
                    <xdr:rowOff>247650</xdr:rowOff>
                  </from>
                  <to>
                    <xdr:col>8</xdr:col>
                    <xdr:colOff>542925</xdr:colOff>
                    <xdr:row>50</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219075</xdr:colOff>
                    <xdr:row>51</xdr:row>
                    <xdr:rowOff>0</xdr:rowOff>
                  </from>
                  <to>
                    <xdr:col>8</xdr:col>
                    <xdr:colOff>552450</xdr:colOff>
                    <xdr:row>51</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8</xdr:col>
                    <xdr:colOff>200025</xdr:colOff>
                    <xdr:row>52</xdr:row>
                    <xdr:rowOff>19050</xdr:rowOff>
                  </from>
                  <to>
                    <xdr:col>8</xdr:col>
                    <xdr:colOff>533400</xdr:colOff>
                    <xdr:row>53</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200025</xdr:colOff>
                    <xdr:row>53</xdr:row>
                    <xdr:rowOff>0</xdr:rowOff>
                  </from>
                  <to>
                    <xdr:col>8</xdr:col>
                    <xdr:colOff>533400</xdr:colOff>
                    <xdr:row>53</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209550</xdr:colOff>
                    <xdr:row>54</xdr:row>
                    <xdr:rowOff>19050</xdr:rowOff>
                  </from>
                  <to>
                    <xdr:col>8</xdr:col>
                    <xdr:colOff>542925</xdr:colOff>
                    <xdr:row>55</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209550</xdr:colOff>
                    <xdr:row>55</xdr:row>
                    <xdr:rowOff>19050</xdr:rowOff>
                  </from>
                  <to>
                    <xdr:col>8</xdr:col>
                    <xdr:colOff>542925</xdr:colOff>
                    <xdr:row>56</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8</xdr:col>
                    <xdr:colOff>200025</xdr:colOff>
                    <xdr:row>56</xdr:row>
                    <xdr:rowOff>19050</xdr:rowOff>
                  </from>
                  <to>
                    <xdr:col>8</xdr:col>
                    <xdr:colOff>533400</xdr:colOff>
                    <xdr:row>57</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8</xdr:col>
                    <xdr:colOff>200025</xdr:colOff>
                    <xdr:row>57</xdr:row>
                    <xdr:rowOff>0</xdr:rowOff>
                  </from>
                  <to>
                    <xdr:col>8</xdr:col>
                    <xdr:colOff>533400</xdr:colOff>
                    <xdr:row>57</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8</xdr:col>
                    <xdr:colOff>209550</xdr:colOff>
                    <xdr:row>58</xdr:row>
                    <xdr:rowOff>19050</xdr:rowOff>
                  </from>
                  <to>
                    <xdr:col>8</xdr:col>
                    <xdr:colOff>542925</xdr:colOff>
                    <xdr:row>59</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8</xdr:col>
                    <xdr:colOff>209550</xdr:colOff>
                    <xdr:row>59</xdr:row>
                    <xdr:rowOff>19050</xdr:rowOff>
                  </from>
                  <to>
                    <xdr:col>8</xdr:col>
                    <xdr:colOff>542925</xdr:colOff>
                    <xdr:row>60</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8</xdr:col>
                    <xdr:colOff>209550</xdr:colOff>
                    <xdr:row>60</xdr:row>
                    <xdr:rowOff>19050</xdr:rowOff>
                  </from>
                  <to>
                    <xdr:col>8</xdr:col>
                    <xdr:colOff>542925</xdr:colOff>
                    <xdr:row>61</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7</xdr:col>
                    <xdr:colOff>209550</xdr:colOff>
                    <xdr:row>5</xdr:row>
                    <xdr:rowOff>228600</xdr:rowOff>
                  </from>
                  <to>
                    <xdr:col>7</xdr:col>
                    <xdr:colOff>542925</xdr:colOff>
                    <xdr:row>6</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7</xdr:col>
                    <xdr:colOff>219075</xdr:colOff>
                    <xdr:row>6</xdr:row>
                    <xdr:rowOff>238125</xdr:rowOff>
                  </from>
                  <to>
                    <xdr:col>7</xdr:col>
                    <xdr:colOff>552450</xdr:colOff>
                    <xdr:row>7</xdr:row>
                    <xdr:rowOff>219075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209550</xdr:colOff>
                    <xdr:row>9</xdr:row>
                    <xdr:rowOff>19050</xdr:rowOff>
                  </from>
                  <to>
                    <xdr:col>7</xdr:col>
                    <xdr:colOff>542925</xdr:colOff>
                    <xdr:row>10</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209550</xdr:colOff>
                    <xdr:row>12</xdr:row>
                    <xdr:rowOff>9525</xdr:rowOff>
                  </from>
                  <to>
                    <xdr:col>7</xdr:col>
                    <xdr:colOff>542925</xdr:colOff>
                    <xdr:row>13</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209550</xdr:colOff>
                    <xdr:row>12</xdr:row>
                    <xdr:rowOff>247650</xdr:rowOff>
                  </from>
                  <to>
                    <xdr:col>7</xdr:col>
                    <xdr:colOff>542925</xdr:colOff>
                    <xdr:row>13</xdr:row>
                    <xdr:rowOff>219075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xdr:col>
                    <xdr:colOff>200025</xdr:colOff>
                    <xdr:row>15</xdr:row>
                    <xdr:rowOff>19050</xdr:rowOff>
                  </from>
                  <to>
                    <xdr:col>7</xdr:col>
                    <xdr:colOff>533400</xdr:colOff>
                    <xdr:row>16</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7</xdr:col>
                    <xdr:colOff>200025</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7</xdr:col>
                    <xdr:colOff>209550</xdr:colOff>
                    <xdr:row>17</xdr:row>
                    <xdr:rowOff>19050</xdr:rowOff>
                  </from>
                  <to>
                    <xdr:col>7</xdr:col>
                    <xdr:colOff>542925</xdr:colOff>
                    <xdr:row>18</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209550</xdr:colOff>
                    <xdr:row>18</xdr:row>
                    <xdr:rowOff>19050</xdr:rowOff>
                  </from>
                  <to>
                    <xdr:col>7</xdr:col>
                    <xdr:colOff>542925</xdr:colOff>
                    <xdr:row>19</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200025</xdr:colOff>
                    <xdr:row>19</xdr:row>
                    <xdr:rowOff>19050</xdr:rowOff>
                  </from>
                  <to>
                    <xdr:col>7</xdr:col>
                    <xdr:colOff>533400</xdr:colOff>
                    <xdr:row>20</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200025</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209550</xdr:colOff>
                    <xdr:row>21</xdr:row>
                    <xdr:rowOff>19050</xdr:rowOff>
                  </from>
                  <to>
                    <xdr:col>7</xdr:col>
                    <xdr:colOff>542925</xdr:colOff>
                    <xdr:row>22</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7</xdr:col>
                    <xdr:colOff>209550</xdr:colOff>
                    <xdr:row>22</xdr:row>
                    <xdr:rowOff>19050</xdr:rowOff>
                  </from>
                  <to>
                    <xdr:col>7</xdr:col>
                    <xdr:colOff>542925</xdr:colOff>
                    <xdr:row>23</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209550</xdr:colOff>
                    <xdr:row>23</xdr:row>
                    <xdr:rowOff>19050</xdr:rowOff>
                  </from>
                  <to>
                    <xdr:col>7</xdr:col>
                    <xdr:colOff>542925</xdr:colOff>
                    <xdr:row>24</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8</xdr:col>
                    <xdr:colOff>209550</xdr:colOff>
                    <xdr:row>5</xdr:row>
                    <xdr:rowOff>228600</xdr:rowOff>
                  </from>
                  <to>
                    <xdr:col>8</xdr:col>
                    <xdr:colOff>542925</xdr:colOff>
                    <xdr:row>6</xdr:row>
                    <xdr:rowOff>219075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8</xdr:col>
                    <xdr:colOff>219075</xdr:colOff>
                    <xdr:row>6</xdr:row>
                    <xdr:rowOff>238125</xdr:rowOff>
                  </from>
                  <to>
                    <xdr:col>8</xdr:col>
                    <xdr:colOff>552450</xdr:colOff>
                    <xdr:row>7</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8</xdr:col>
                    <xdr:colOff>209550</xdr:colOff>
                    <xdr:row>9</xdr:row>
                    <xdr:rowOff>19050</xdr:rowOff>
                  </from>
                  <to>
                    <xdr:col>8</xdr:col>
                    <xdr:colOff>542925</xdr:colOff>
                    <xdr:row>10</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8</xdr:col>
                    <xdr:colOff>209550</xdr:colOff>
                    <xdr:row>12</xdr:row>
                    <xdr:rowOff>9525</xdr:rowOff>
                  </from>
                  <to>
                    <xdr:col>8</xdr:col>
                    <xdr:colOff>542925</xdr:colOff>
                    <xdr:row>13</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209550</xdr:colOff>
                    <xdr:row>12</xdr:row>
                    <xdr:rowOff>247650</xdr:rowOff>
                  </from>
                  <to>
                    <xdr:col>8</xdr:col>
                    <xdr:colOff>542925</xdr:colOff>
                    <xdr:row>13</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200025</xdr:colOff>
                    <xdr:row>15</xdr:row>
                    <xdr:rowOff>19050</xdr:rowOff>
                  </from>
                  <to>
                    <xdr:col>8</xdr:col>
                    <xdr:colOff>533400</xdr:colOff>
                    <xdr:row>16</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200025</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209550</xdr:colOff>
                    <xdr:row>17</xdr:row>
                    <xdr:rowOff>19050</xdr:rowOff>
                  </from>
                  <to>
                    <xdr:col>8</xdr:col>
                    <xdr:colOff>542925</xdr:colOff>
                    <xdr:row>18</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209550</xdr:colOff>
                    <xdr:row>18</xdr:row>
                    <xdr:rowOff>19050</xdr:rowOff>
                  </from>
                  <to>
                    <xdr:col>8</xdr:col>
                    <xdr:colOff>542925</xdr:colOff>
                    <xdr:row>19</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200025</xdr:colOff>
                    <xdr:row>19</xdr:row>
                    <xdr:rowOff>19050</xdr:rowOff>
                  </from>
                  <to>
                    <xdr:col>8</xdr:col>
                    <xdr:colOff>533400</xdr:colOff>
                    <xdr:row>20</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200025</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209550</xdr:colOff>
                    <xdr:row>21</xdr:row>
                    <xdr:rowOff>19050</xdr:rowOff>
                  </from>
                  <to>
                    <xdr:col>8</xdr:col>
                    <xdr:colOff>542925</xdr:colOff>
                    <xdr:row>22</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209550</xdr:colOff>
                    <xdr:row>22</xdr:row>
                    <xdr:rowOff>19050</xdr:rowOff>
                  </from>
                  <to>
                    <xdr:col>8</xdr:col>
                    <xdr:colOff>542925</xdr:colOff>
                    <xdr:row>23</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209550</xdr:colOff>
                    <xdr:row>23</xdr:row>
                    <xdr:rowOff>19050</xdr:rowOff>
                  </from>
                  <to>
                    <xdr:col>8</xdr:col>
                    <xdr:colOff>542925</xdr:colOff>
                    <xdr:row>24</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209550</xdr:colOff>
                    <xdr:row>23</xdr:row>
                    <xdr:rowOff>228600</xdr:rowOff>
                  </from>
                  <to>
                    <xdr:col>7</xdr:col>
                    <xdr:colOff>542925</xdr:colOff>
                    <xdr:row>24</xdr:row>
                    <xdr:rowOff>219075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7</xdr:col>
                    <xdr:colOff>219075</xdr:colOff>
                    <xdr:row>24</xdr:row>
                    <xdr:rowOff>238125</xdr:rowOff>
                  </from>
                  <to>
                    <xdr:col>7</xdr:col>
                    <xdr:colOff>552450</xdr:colOff>
                    <xdr:row>25</xdr:row>
                    <xdr:rowOff>219075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209550</xdr:colOff>
                    <xdr:row>26</xdr:row>
                    <xdr:rowOff>0</xdr:rowOff>
                  </from>
                  <to>
                    <xdr:col>7</xdr:col>
                    <xdr:colOff>542925</xdr:colOff>
                    <xdr:row>26</xdr:row>
                    <xdr:rowOff>219075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7</xdr:col>
                    <xdr:colOff>209550</xdr:colOff>
                    <xdr:row>27</xdr:row>
                    <xdr:rowOff>19050</xdr:rowOff>
                  </from>
                  <to>
                    <xdr:col>7</xdr:col>
                    <xdr:colOff>542925</xdr:colOff>
                    <xdr:row>28</xdr:row>
                    <xdr:rowOff>9525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7</xdr:col>
                    <xdr:colOff>209550</xdr:colOff>
                    <xdr:row>28</xdr:row>
                    <xdr:rowOff>0</xdr:rowOff>
                  </from>
                  <to>
                    <xdr:col>7</xdr:col>
                    <xdr:colOff>542925</xdr:colOff>
                    <xdr:row>28</xdr:row>
                    <xdr:rowOff>219075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7</xdr:col>
                    <xdr:colOff>200025</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7</xdr:col>
                    <xdr:colOff>209550</xdr:colOff>
                    <xdr:row>30</xdr:row>
                    <xdr:rowOff>9525</xdr:rowOff>
                  </from>
                  <to>
                    <xdr:col>7</xdr:col>
                    <xdr:colOff>542925</xdr:colOff>
                    <xdr:row>31</xdr:row>
                    <xdr:rowOff>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209550</xdr:colOff>
                    <xdr:row>30</xdr:row>
                    <xdr:rowOff>247650</xdr:rowOff>
                  </from>
                  <to>
                    <xdr:col>7</xdr:col>
                    <xdr:colOff>542925</xdr:colOff>
                    <xdr:row>31</xdr:row>
                    <xdr:rowOff>219075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7</xdr:col>
                    <xdr:colOff>200025</xdr:colOff>
                    <xdr:row>33</xdr:row>
                    <xdr:rowOff>19050</xdr:rowOff>
                  </from>
                  <to>
                    <xdr:col>7</xdr:col>
                    <xdr:colOff>533400</xdr:colOff>
                    <xdr:row>34</xdr:row>
                    <xdr:rowOff>9525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7</xdr:col>
                    <xdr:colOff>200025</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7</xdr:col>
                    <xdr:colOff>209550</xdr:colOff>
                    <xdr:row>35</xdr:row>
                    <xdr:rowOff>19050</xdr:rowOff>
                  </from>
                  <to>
                    <xdr:col>7</xdr:col>
                    <xdr:colOff>542925</xdr:colOff>
                    <xdr:row>36</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7</xdr:col>
                    <xdr:colOff>209550</xdr:colOff>
                    <xdr:row>36</xdr:row>
                    <xdr:rowOff>19050</xdr:rowOff>
                  </from>
                  <to>
                    <xdr:col>7</xdr:col>
                    <xdr:colOff>542925</xdr:colOff>
                    <xdr:row>37</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7</xdr:col>
                    <xdr:colOff>200025</xdr:colOff>
                    <xdr:row>37</xdr:row>
                    <xdr:rowOff>19050</xdr:rowOff>
                  </from>
                  <to>
                    <xdr:col>7</xdr:col>
                    <xdr:colOff>533400</xdr:colOff>
                    <xdr:row>38</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7</xdr:col>
                    <xdr:colOff>200025</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7</xdr:col>
                    <xdr:colOff>209550</xdr:colOff>
                    <xdr:row>39</xdr:row>
                    <xdr:rowOff>19050</xdr:rowOff>
                  </from>
                  <to>
                    <xdr:col>7</xdr:col>
                    <xdr:colOff>542925</xdr:colOff>
                    <xdr:row>40</xdr:row>
                    <xdr:rowOff>9525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7</xdr:col>
                    <xdr:colOff>209550</xdr:colOff>
                    <xdr:row>40</xdr:row>
                    <xdr:rowOff>19050</xdr:rowOff>
                  </from>
                  <to>
                    <xdr:col>7</xdr:col>
                    <xdr:colOff>542925</xdr:colOff>
                    <xdr:row>41</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8</xdr:col>
                    <xdr:colOff>209550</xdr:colOff>
                    <xdr:row>23</xdr:row>
                    <xdr:rowOff>228600</xdr:rowOff>
                  </from>
                  <to>
                    <xdr:col>8</xdr:col>
                    <xdr:colOff>542925</xdr:colOff>
                    <xdr:row>24</xdr:row>
                    <xdr:rowOff>219075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219075</xdr:colOff>
                    <xdr:row>24</xdr:row>
                    <xdr:rowOff>238125</xdr:rowOff>
                  </from>
                  <to>
                    <xdr:col>8</xdr:col>
                    <xdr:colOff>552450</xdr:colOff>
                    <xdr:row>25</xdr:row>
                    <xdr:rowOff>219075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209550</xdr:colOff>
                    <xdr:row>26</xdr:row>
                    <xdr:rowOff>0</xdr:rowOff>
                  </from>
                  <to>
                    <xdr:col>8</xdr:col>
                    <xdr:colOff>542925</xdr:colOff>
                    <xdr:row>26</xdr:row>
                    <xdr:rowOff>219075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209550</xdr:colOff>
                    <xdr:row>27</xdr:row>
                    <xdr:rowOff>19050</xdr:rowOff>
                  </from>
                  <to>
                    <xdr:col>8</xdr:col>
                    <xdr:colOff>542925</xdr:colOff>
                    <xdr:row>28</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209550</xdr:colOff>
                    <xdr:row>28</xdr:row>
                    <xdr:rowOff>0</xdr:rowOff>
                  </from>
                  <to>
                    <xdr:col>8</xdr:col>
                    <xdr:colOff>542925</xdr:colOff>
                    <xdr:row>28</xdr:row>
                    <xdr:rowOff>219075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200025</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209550</xdr:colOff>
                    <xdr:row>30</xdr:row>
                    <xdr:rowOff>9525</xdr:rowOff>
                  </from>
                  <to>
                    <xdr:col>8</xdr:col>
                    <xdr:colOff>542925</xdr:colOff>
                    <xdr:row>31</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209550</xdr:colOff>
                    <xdr:row>30</xdr:row>
                    <xdr:rowOff>247650</xdr:rowOff>
                  </from>
                  <to>
                    <xdr:col>8</xdr:col>
                    <xdr:colOff>542925</xdr:colOff>
                    <xdr:row>31</xdr:row>
                    <xdr:rowOff>219075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200025</xdr:colOff>
                    <xdr:row>33</xdr:row>
                    <xdr:rowOff>19050</xdr:rowOff>
                  </from>
                  <to>
                    <xdr:col>8</xdr:col>
                    <xdr:colOff>533400</xdr:colOff>
                    <xdr:row>34</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200025</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209550</xdr:colOff>
                    <xdr:row>35</xdr:row>
                    <xdr:rowOff>19050</xdr:rowOff>
                  </from>
                  <to>
                    <xdr:col>8</xdr:col>
                    <xdr:colOff>542925</xdr:colOff>
                    <xdr:row>36</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209550</xdr:colOff>
                    <xdr:row>36</xdr:row>
                    <xdr:rowOff>19050</xdr:rowOff>
                  </from>
                  <to>
                    <xdr:col>8</xdr:col>
                    <xdr:colOff>542925</xdr:colOff>
                    <xdr:row>37</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200025</xdr:colOff>
                    <xdr:row>37</xdr:row>
                    <xdr:rowOff>19050</xdr:rowOff>
                  </from>
                  <to>
                    <xdr:col>8</xdr:col>
                    <xdr:colOff>533400</xdr:colOff>
                    <xdr:row>38</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200025</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209550</xdr:colOff>
                    <xdr:row>39</xdr:row>
                    <xdr:rowOff>19050</xdr:rowOff>
                  </from>
                  <to>
                    <xdr:col>8</xdr:col>
                    <xdr:colOff>542925</xdr:colOff>
                    <xdr:row>40</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209550</xdr:colOff>
                    <xdr:row>40</xdr:row>
                    <xdr:rowOff>19050</xdr:rowOff>
                  </from>
                  <to>
                    <xdr:col>8</xdr:col>
                    <xdr:colOff>542925</xdr:colOff>
                    <xdr:row>41</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7</xdr:col>
                    <xdr:colOff>209550</xdr:colOff>
                    <xdr:row>42</xdr:row>
                    <xdr:rowOff>19050</xdr:rowOff>
                  </from>
                  <to>
                    <xdr:col>7</xdr:col>
                    <xdr:colOff>542925</xdr:colOff>
                    <xdr:row>43</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8</xdr:col>
                    <xdr:colOff>209550</xdr:colOff>
                    <xdr:row>42</xdr:row>
                    <xdr:rowOff>19050</xdr:rowOff>
                  </from>
                  <to>
                    <xdr:col>8</xdr:col>
                    <xdr:colOff>542925</xdr:colOff>
                    <xdr:row>43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65"/>
  <sheetViews>
    <sheetView zoomScaleNormal="100" zoomScalePageLayoutView="9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5.28515625" customWidth="1"/>
    <col min="2" max="10" width="18.28515625" customWidth="1"/>
  </cols>
  <sheetData>
    <row r="1" spans="1:12" ht="57.75" customHeight="1" x14ac:dyDescent="0.25">
      <c r="A1" s="129" t="s">
        <v>219</v>
      </c>
      <c r="B1" s="130"/>
      <c r="C1" s="130"/>
      <c r="D1" s="130"/>
      <c r="E1" s="130"/>
      <c r="F1" s="130"/>
      <c r="G1" s="130"/>
      <c r="H1" s="130"/>
      <c r="I1" s="130"/>
      <c r="J1" s="130"/>
      <c r="K1" s="130"/>
      <c r="L1" s="130"/>
    </row>
    <row r="2" spans="1:12" x14ac:dyDescent="0.25">
      <c r="A2" s="131" t="s">
        <v>1</v>
      </c>
      <c r="B2" s="131"/>
      <c r="C2" s="131"/>
      <c r="D2" s="131"/>
      <c r="E2" s="131"/>
      <c r="F2" s="131"/>
      <c r="G2" s="131"/>
      <c r="H2" s="131"/>
      <c r="I2" s="131"/>
      <c r="J2" s="131"/>
      <c r="K2" s="131"/>
      <c r="L2" s="131"/>
    </row>
    <row r="3" spans="1:12" ht="15.75" thickBot="1" x14ac:dyDescent="0.3">
      <c r="A3" s="132" t="str">
        <f>'Att. A.1'!A3:I3</f>
        <v>Pay rates for the year 18-19 SY</v>
      </c>
      <c r="B3" s="132"/>
      <c r="C3" s="132"/>
      <c r="D3" s="132"/>
      <c r="E3" s="132"/>
      <c r="F3" s="132"/>
      <c r="G3" s="132"/>
      <c r="H3" s="132"/>
      <c r="I3" s="132"/>
      <c r="J3" s="132"/>
      <c r="K3" s="132"/>
      <c r="L3" s="132"/>
    </row>
    <row r="4" spans="1:12" ht="22.5" x14ac:dyDescent="0.25">
      <c r="A4" s="142" t="s">
        <v>20</v>
      </c>
      <c r="B4" s="32" t="s">
        <v>21</v>
      </c>
      <c r="C4" s="32" t="s">
        <v>23</v>
      </c>
      <c r="D4" s="32" t="s">
        <v>24</v>
      </c>
      <c r="E4" s="32" t="s">
        <v>25</v>
      </c>
      <c r="F4" s="32" t="s">
        <v>26</v>
      </c>
      <c r="G4" s="115" t="s">
        <v>27</v>
      </c>
      <c r="H4" s="115" t="s">
        <v>213</v>
      </c>
      <c r="I4" s="32" t="s">
        <v>33</v>
      </c>
      <c r="J4" s="32" t="s">
        <v>28</v>
      </c>
      <c r="K4" s="141" t="s">
        <v>10</v>
      </c>
      <c r="L4" s="142"/>
    </row>
    <row r="5" spans="1:12" ht="15.75" thickBot="1" x14ac:dyDescent="0.3">
      <c r="A5" s="143"/>
      <c r="B5" s="33" t="s">
        <v>22</v>
      </c>
      <c r="C5" s="33" t="s">
        <v>22</v>
      </c>
      <c r="D5" s="33" t="s">
        <v>22</v>
      </c>
      <c r="E5" s="33" t="s">
        <v>22</v>
      </c>
      <c r="F5" s="33" t="s">
        <v>22</v>
      </c>
      <c r="G5" s="116" t="s">
        <v>22</v>
      </c>
      <c r="H5" s="33" t="s">
        <v>22</v>
      </c>
      <c r="I5" s="33" t="s">
        <v>22</v>
      </c>
      <c r="J5" s="33" t="s">
        <v>22</v>
      </c>
      <c r="K5" s="30" t="s">
        <v>11</v>
      </c>
      <c r="L5" s="33" t="s">
        <v>12</v>
      </c>
    </row>
    <row r="6" spans="1:12" ht="17.25" customHeight="1" thickBot="1" x14ac:dyDescent="0.3">
      <c r="A6" s="99" t="s">
        <v>255</v>
      </c>
      <c r="B6" s="101">
        <v>0</v>
      </c>
      <c r="C6" s="101">
        <v>0</v>
      </c>
      <c r="D6" s="101">
        <f>(3.18*19)</f>
        <v>60.42</v>
      </c>
      <c r="E6" s="101">
        <v>0</v>
      </c>
      <c r="F6" s="101">
        <f>(2.38*19)</f>
        <v>45.22</v>
      </c>
      <c r="G6" s="101">
        <f>(((20947.95*6.7%)/19)*7)+(((20947.95*6.55%)/19)*12)</f>
        <v>1383.6672236842105</v>
      </c>
      <c r="H6" s="101">
        <f>((20947.95+2097.6)*7.65%)-(G6*7.65%)</f>
        <v>1657.1340323881579</v>
      </c>
      <c r="I6" s="101">
        <f>(3.87*19)+2097.6</f>
        <v>2171.13</v>
      </c>
      <c r="J6" s="34">
        <f>SUM(B6:I6)</f>
        <v>5317.5712560723687</v>
      </c>
      <c r="K6" s="102"/>
      <c r="L6" s="102"/>
    </row>
    <row r="7" spans="1:12" ht="17.25" customHeight="1" thickBot="1" x14ac:dyDescent="0.3">
      <c r="A7" s="99" t="s">
        <v>256</v>
      </c>
      <c r="B7" s="101">
        <v>0</v>
      </c>
      <c r="C7" s="101">
        <v>0</v>
      </c>
      <c r="D7" s="101">
        <f>9.56*19</f>
        <v>181.64000000000001</v>
      </c>
      <c r="E7" s="101">
        <v>0</v>
      </c>
      <c r="F7" s="101">
        <f>(1.5*19)</f>
        <v>28.5</v>
      </c>
      <c r="G7" s="101">
        <f>(((13850.25*6.7%)/19)*7)+(((13850.25*6.55%)/19)*12)</f>
        <v>914.84546052631572</v>
      </c>
      <c r="H7" s="101">
        <f>((13850.25+1300.56)*7.65%)-(G7*7.65%)</f>
        <v>1089.0512872697368</v>
      </c>
      <c r="I7" s="101">
        <f>(2.56*19)+1300.56</f>
        <v>1349.2</v>
      </c>
      <c r="J7" s="34">
        <f t="shared" ref="J7:J9" si="0">SUM(B7:I7)</f>
        <v>3563.2367477960524</v>
      </c>
      <c r="K7" s="102"/>
      <c r="L7" s="102"/>
    </row>
    <row r="8" spans="1:12" ht="17.25" customHeight="1" thickBot="1" x14ac:dyDescent="0.3">
      <c r="A8" s="99" t="s">
        <v>257</v>
      </c>
      <c r="B8" s="101">
        <v>0</v>
      </c>
      <c r="C8" s="101">
        <v>0</v>
      </c>
      <c r="D8" s="101">
        <v>0</v>
      </c>
      <c r="E8" s="101">
        <v>0</v>
      </c>
      <c r="F8" s="101">
        <f>0.97*19</f>
        <v>18.43</v>
      </c>
      <c r="G8" s="101">
        <v>0</v>
      </c>
      <c r="H8" s="101">
        <f>(8272.98*7.65%)</f>
        <v>632.88297</v>
      </c>
      <c r="I8" s="101">
        <v>0</v>
      </c>
      <c r="J8" s="34">
        <f t="shared" si="0"/>
        <v>651.31296999999995</v>
      </c>
      <c r="K8" s="102"/>
      <c r="L8" s="102"/>
    </row>
    <row r="9" spans="1:12" ht="17.25" customHeight="1" thickBot="1" x14ac:dyDescent="0.3">
      <c r="A9" s="99" t="s">
        <v>258</v>
      </c>
      <c r="B9" s="101">
        <v>0</v>
      </c>
      <c r="C9" s="101">
        <v>0</v>
      </c>
      <c r="D9" s="101">
        <f>(5.74*19)*60%</f>
        <v>65.435999999999993</v>
      </c>
      <c r="E9" s="101">
        <v>0</v>
      </c>
      <c r="F9" s="101">
        <f>(1.5*19)*60%</f>
        <v>17.099999999999998</v>
      </c>
      <c r="G9" s="101">
        <f>((((13558.2*6.7%)/19)*7)+(((13558.2*6.55%)/19)*12))*60%</f>
        <v>537.33287368421065</v>
      </c>
      <c r="H9" s="101">
        <f>(((13558.2+1300.56)*7.65%)*60%)-((G9*60%)*7.65%)</f>
        <v>657.35350509789464</v>
      </c>
      <c r="I9" s="101">
        <f>((2.51*19)+1300.56)*60%</f>
        <v>808.94999999999993</v>
      </c>
      <c r="J9" s="34">
        <f t="shared" si="0"/>
        <v>2086.1723787821052</v>
      </c>
      <c r="K9" s="103"/>
      <c r="L9" s="104"/>
    </row>
    <row r="10" spans="1:12" ht="17.25" customHeight="1" thickBot="1" x14ac:dyDescent="0.3">
      <c r="A10" s="99" t="s">
        <v>13</v>
      </c>
      <c r="B10" s="101">
        <v>0</v>
      </c>
      <c r="C10" s="101">
        <v>0</v>
      </c>
      <c r="D10" s="101">
        <v>0</v>
      </c>
      <c r="E10" s="101">
        <v>0</v>
      </c>
      <c r="F10" s="101">
        <v>0</v>
      </c>
      <c r="G10" s="101">
        <v>0</v>
      </c>
      <c r="H10" s="101">
        <v>0</v>
      </c>
      <c r="I10" s="101">
        <v>0</v>
      </c>
      <c r="J10" s="34">
        <f>SUM(B10:I10)</f>
        <v>0</v>
      </c>
      <c r="K10" s="102"/>
      <c r="L10" s="102"/>
    </row>
    <row r="11" spans="1:12" ht="17.25" customHeight="1" thickBot="1" x14ac:dyDescent="0.3">
      <c r="A11" s="99" t="s">
        <v>259</v>
      </c>
      <c r="B11" s="101">
        <v>0</v>
      </c>
      <c r="C11" s="101">
        <v>0</v>
      </c>
      <c r="D11" s="101">
        <f>9.56*19</f>
        <v>181.64000000000001</v>
      </c>
      <c r="E11" s="101">
        <v>0</v>
      </c>
      <c r="F11" s="101">
        <f>2.47*19</f>
        <v>46.930000000000007</v>
      </c>
      <c r="G11" s="101">
        <f>(((22408.2*6.7%)/19)*7)+(((22408.2*6.55%)/19)*12)</f>
        <v>1480.1205789473684</v>
      </c>
      <c r="H11" s="101">
        <f>((22408.2+7967.76)*7.65%)-(G11*7.65%)</f>
        <v>2210.531715710526</v>
      </c>
      <c r="I11" s="101">
        <f>(4.14*19)+7967.76</f>
        <v>8046.42</v>
      </c>
      <c r="J11" s="34">
        <f t="shared" ref="J11:J27" si="1">SUM(B11:I11)</f>
        <v>11965.642294657893</v>
      </c>
      <c r="K11" s="103"/>
      <c r="L11" s="104"/>
    </row>
    <row r="12" spans="1:12" ht="17.25" customHeight="1" thickBot="1" x14ac:dyDescent="0.3">
      <c r="A12" s="99" t="s">
        <v>260</v>
      </c>
      <c r="B12" s="101">
        <v>0</v>
      </c>
      <c r="C12" s="101">
        <v>0</v>
      </c>
      <c r="D12" s="101">
        <v>0</v>
      </c>
      <c r="E12" s="101">
        <v>0</v>
      </c>
      <c r="F12" s="101">
        <f>0.97*19</f>
        <v>18.43</v>
      </c>
      <c r="G12" s="101">
        <v>0</v>
      </c>
      <c r="H12" s="101">
        <f>8538.48*7.65%</f>
        <v>653.19371999999998</v>
      </c>
      <c r="I12" s="101">
        <v>0</v>
      </c>
      <c r="J12" s="34">
        <f t="shared" si="1"/>
        <v>671.62371999999993</v>
      </c>
      <c r="K12" s="102"/>
      <c r="L12" s="102"/>
    </row>
    <row r="13" spans="1:12" ht="17.25" customHeight="1" thickBot="1" x14ac:dyDescent="0.3">
      <c r="A13" s="99" t="s">
        <v>261</v>
      </c>
      <c r="B13" s="101">
        <v>0</v>
      </c>
      <c r="C13" s="101">
        <v>0</v>
      </c>
      <c r="D13" s="101">
        <f>3.18*19</f>
        <v>60.42</v>
      </c>
      <c r="E13" s="101">
        <v>0</v>
      </c>
      <c r="F13" s="101">
        <f>1.4*19</f>
        <v>26.599999999999998</v>
      </c>
      <c r="G13" s="101">
        <f>(((13938.75*6.7%)/19)*7)+(((13938.75*6.55%)/19)*12)</f>
        <v>920.69111842105258</v>
      </c>
      <c r="H13" s="101">
        <f>((13938.75+4939.92)*7.65%)-(G13*7.65%)</f>
        <v>1373.7853844407891</v>
      </c>
      <c r="I13" s="101">
        <f>(2.58*19)+4939.92</f>
        <v>4988.9400000000005</v>
      </c>
      <c r="J13" s="34">
        <f t="shared" si="1"/>
        <v>7370.4365028618422</v>
      </c>
      <c r="K13" s="103"/>
      <c r="L13" s="104"/>
    </row>
    <row r="14" spans="1:12" ht="17.25" customHeight="1" thickBot="1" x14ac:dyDescent="0.3">
      <c r="A14" s="99" t="s">
        <v>262</v>
      </c>
      <c r="B14" s="101">
        <v>0</v>
      </c>
      <c r="C14" s="101">
        <v>0</v>
      </c>
      <c r="D14" s="101">
        <v>0</v>
      </c>
      <c r="E14" s="101">
        <v>0</v>
      </c>
      <c r="F14" s="101">
        <f>0.97*19</f>
        <v>18.43</v>
      </c>
      <c r="G14" s="101">
        <v>0</v>
      </c>
      <c r="H14" s="101">
        <f>(8538.48*7.65%)</f>
        <v>653.19371999999998</v>
      </c>
      <c r="I14" s="101">
        <v>0</v>
      </c>
      <c r="J14" s="34">
        <f t="shared" si="1"/>
        <v>671.62371999999993</v>
      </c>
      <c r="K14" s="102"/>
      <c r="L14" s="102"/>
    </row>
    <row r="15" spans="1:12" ht="17.25" customHeight="1" thickBot="1" x14ac:dyDescent="0.3">
      <c r="A15" s="99" t="s">
        <v>13</v>
      </c>
      <c r="B15" s="101">
        <v>0</v>
      </c>
      <c r="C15" s="101">
        <v>0</v>
      </c>
      <c r="D15" s="101">
        <v>0</v>
      </c>
      <c r="E15" s="101">
        <v>0</v>
      </c>
      <c r="F15" s="101">
        <v>0</v>
      </c>
      <c r="G15" s="101">
        <v>0</v>
      </c>
      <c r="H15" s="101">
        <v>0</v>
      </c>
      <c r="I15" s="101">
        <v>0</v>
      </c>
      <c r="J15" s="34">
        <f t="shared" si="1"/>
        <v>0</v>
      </c>
      <c r="K15" s="103"/>
      <c r="L15" s="104"/>
    </row>
    <row r="16" spans="1:12" ht="17.25" customHeight="1" thickBot="1" x14ac:dyDescent="0.3">
      <c r="A16" s="99" t="s">
        <v>263</v>
      </c>
      <c r="B16" s="101">
        <v>0</v>
      </c>
      <c r="C16" s="101">
        <v>0</v>
      </c>
      <c r="D16" s="101">
        <v>0</v>
      </c>
      <c r="E16" s="101">
        <v>0</v>
      </c>
      <c r="F16" s="101">
        <f>(1.5*19)</f>
        <v>28.5</v>
      </c>
      <c r="G16" s="101">
        <f>(((13850.25*6.7%)/19)*7)+(((13850.25*6.55%)/19)*12)</f>
        <v>914.84546052631572</v>
      </c>
      <c r="H16" s="101">
        <f>((13850.25+1300.56)*7.65%)-(G16*7.65%)</f>
        <v>1089.0512872697368</v>
      </c>
      <c r="I16" s="101">
        <f>(2.56*19)</f>
        <v>48.64</v>
      </c>
      <c r="J16" s="34">
        <f t="shared" si="1"/>
        <v>2081.0367477960526</v>
      </c>
      <c r="K16" s="102"/>
      <c r="L16" s="102"/>
    </row>
    <row r="17" spans="1:12" ht="17.25" customHeight="1" thickBot="1" x14ac:dyDescent="0.3">
      <c r="A17" s="99" t="s">
        <v>264</v>
      </c>
      <c r="B17" s="101">
        <v>0</v>
      </c>
      <c r="C17" s="101">
        <v>0</v>
      </c>
      <c r="D17" s="101">
        <v>0</v>
      </c>
      <c r="E17" s="101">
        <v>0</v>
      </c>
      <c r="F17" s="101">
        <f>0.97*19</f>
        <v>18.43</v>
      </c>
      <c r="G17" s="101">
        <v>0</v>
      </c>
      <c r="H17" s="101">
        <f>8007.48*7.65%</f>
        <v>612.5722199999999</v>
      </c>
      <c r="I17" s="101">
        <v>0</v>
      </c>
      <c r="J17" s="34">
        <f t="shared" si="1"/>
        <v>631.00221999999985</v>
      </c>
      <c r="K17" s="103"/>
      <c r="L17" s="104"/>
    </row>
    <row r="18" spans="1:12" ht="17.25" customHeight="1" thickBot="1" x14ac:dyDescent="0.3">
      <c r="A18" s="99" t="s">
        <v>265</v>
      </c>
      <c r="B18" s="101">
        <v>0</v>
      </c>
      <c r="C18" s="101">
        <v>0</v>
      </c>
      <c r="D18" s="101">
        <f>9.56*19</f>
        <v>181.64000000000001</v>
      </c>
      <c r="E18" s="101">
        <v>0</v>
      </c>
      <c r="F18" s="101">
        <f>2.47*19</f>
        <v>46.930000000000007</v>
      </c>
      <c r="G18" s="101">
        <f>(((22408.2*6.7%)/19)*7)+(((22408.2*6.55%)/19)*12)</f>
        <v>1480.1205789473684</v>
      </c>
      <c r="H18" s="101">
        <f>((22408.2+7967.76)*7.65%)-(G18*7.65%)</f>
        <v>2210.531715710526</v>
      </c>
      <c r="I18" s="101">
        <f>(4.14*19)+7967.76</f>
        <v>8046.42</v>
      </c>
      <c r="J18" s="34">
        <f t="shared" si="1"/>
        <v>11965.642294657893</v>
      </c>
      <c r="K18" s="102"/>
      <c r="L18" s="102"/>
    </row>
    <row r="19" spans="1:12" ht="17.25" customHeight="1" thickBot="1" x14ac:dyDescent="0.3">
      <c r="A19" s="99" t="s">
        <v>266</v>
      </c>
      <c r="B19" s="101">
        <v>0</v>
      </c>
      <c r="C19" s="101">
        <v>0</v>
      </c>
      <c r="D19" s="101">
        <v>0</v>
      </c>
      <c r="E19" s="101">
        <v>0</v>
      </c>
      <c r="F19" s="101">
        <f>0.97*19</f>
        <v>18.43</v>
      </c>
      <c r="G19" s="101">
        <v>0</v>
      </c>
      <c r="H19" s="101">
        <f>(8272.98*7.65%)</f>
        <v>632.88297</v>
      </c>
      <c r="I19" s="101">
        <v>0</v>
      </c>
      <c r="J19" s="34">
        <f t="shared" si="1"/>
        <v>651.31296999999995</v>
      </c>
      <c r="K19" s="103"/>
      <c r="L19" s="104"/>
    </row>
    <row r="20" spans="1:12" ht="17.25" customHeight="1" thickBot="1" x14ac:dyDescent="0.3">
      <c r="A20" s="99" t="s">
        <v>267</v>
      </c>
      <c r="B20" s="101">
        <v>0</v>
      </c>
      <c r="C20" s="101">
        <v>0</v>
      </c>
      <c r="D20" s="101">
        <f>((5.74*19)*25%)</f>
        <v>27.265000000000001</v>
      </c>
      <c r="E20" s="101">
        <v>0</v>
      </c>
      <c r="F20" s="101">
        <f>((2.36*19)*25%)</f>
        <v>11.209999999999999</v>
      </c>
      <c r="G20" s="101">
        <f>(((21834.72*6.7%)/19)*7)+(((21834.72*6.55%)/19)*12)</f>
        <v>1442.2407157894738</v>
      </c>
      <c r="H20" s="101">
        <f>((21834.72)*7.65%)-(G20*7.65%)</f>
        <v>1560.0246652421054</v>
      </c>
      <c r="I20" s="101">
        <f>((4.03*19)*25%)</f>
        <v>19.142500000000002</v>
      </c>
      <c r="J20" s="34">
        <f t="shared" si="1"/>
        <v>3059.882881031579</v>
      </c>
      <c r="K20" s="102"/>
      <c r="L20" s="102"/>
    </row>
    <row r="21" spans="1:12" ht="17.25" customHeight="1" thickBot="1" x14ac:dyDescent="0.3">
      <c r="A21" s="99"/>
      <c r="B21" s="101">
        <v>0</v>
      </c>
      <c r="C21" s="101">
        <v>0</v>
      </c>
      <c r="D21" s="101">
        <v>0</v>
      </c>
      <c r="E21" s="101">
        <v>0</v>
      </c>
      <c r="F21" s="101">
        <v>0</v>
      </c>
      <c r="G21" s="101">
        <v>0</v>
      </c>
      <c r="H21" s="101">
        <v>0</v>
      </c>
      <c r="I21" s="101">
        <v>0</v>
      </c>
      <c r="J21" s="34">
        <f t="shared" si="1"/>
        <v>0</v>
      </c>
      <c r="K21" s="103"/>
      <c r="L21" s="104"/>
    </row>
    <row r="22" spans="1:12" ht="17.25" customHeight="1" thickBot="1" x14ac:dyDescent="0.3">
      <c r="A22" s="99" t="s">
        <v>235</v>
      </c>
      <c r="B22" s="101">
        <f>1803.51*12</f>
        <v>21642.12</v>
      </c>
      <c r="C22" s="101">
        <f>57.23*12</f>
        <v>686.76</v>
      </c>
      <c r="D22" s="101">
        <f>12.5*12</f>
        <v>150</v>
      </c>
      <c r="E22" s="101">
        <v>0</v>
      </c>
      <c r="F22" s="101">
        <f>108.78*12</f>
        <v>1305.3600000000001</v>
      </c>
      <c r="G22" s="101">
        <v>0</v>
      </c>
      <c r="H22" s="101">
        <v>0</v>
      </c>
      <c r="I22" s="101">
        <f>56330*0.1525</f>
        <v>8590.3249999999989</v>
      </c>
      <c r="J22" s="34">
        <f t="shared" si="1"/>
        <v>32374.564999999995</v>
      </c>
      <c r="K22" s="102"/>
      <c r="L22" s="102"/>
    </row>
    <row r="23" spans="1:12" ht="17.25" customHeight="1" thickBot="1" x14ac:dyDescent="0.3">
      <c r="A23" s="99" t="s">
        <v>13</v>
      </c>
      <c r="B23" s="101">
        <v>0</v>
      </c>
      <c r="C23" s="101">
        <v>0</v>
      </c>
      <c r="D23" s="101">
        <v>0</v>
      </c>
      <c r="E23" s="101">
        <v>0</v>
      </c>
      <c r="F23" s="101">
        <v>0</v>
      </c>
      <c r="G23" s="101">
        <v>0</v>
      </c>
      <c r="H23" s="101">
        <v>0</v>
      </c>
      <c r="I23" s="101">
        <v>0</v>
      </c>
      <c r="J23" s="34">
        <f t="shared" si="1"/>
        <v>0</v>
      </c>
      <c r="K23" s="103"/>
      <c r="L23" s="104"/>
    </row>
    <row r="24" spans="1:12" ht="17.25" customHeight="1" thickBot="1" x14ac:dyDescent="0.3">
      <c r="A24" s="99" t="s">
        <v>13</v>
      </c>
      <c r="B24" s="101">
        <v>0</v>
      </c>
      <c r="C24" s="101">
        <v>0</v>
      </c>
      <c r="D24" s="101">
        <v>0</v>
      </c>
      <c r="E24" s="101">
        <v>0</v>
      </c>
      <c r="F24" s="101">
        <v>0</v>
      </c>
      <c r="G24" s="101">
        <v>0</v>
      </c>
      <c r="H24" s="101">
        <v>0</v>
      </c>
      <c r="I24" s="101">
        <v>0</v>
      </c>
      <c r="J24" s="34">
        <f t="shared" si="1"/>
        <v>0</v>
      </c>
      <c r="K24" s="103"/>
      <c r="L24" s="104"/>
    </row>
    <row r="25" spans="1:12" ht="17.25" customHeight="1" thickBot="1" x14ac:dyDescent="0.3">
      <c r="A25" s="99" t="s">
        <v>13</v>
      </c>
      <c r="B25" s="101">
        <v>0</v>
      </c>
      <c r="C25" s="101">
        <v>0</v>
      </c>
      <c r="D25" s="101">
        <v>0</v>
      </c>
      <c r="E25" s="101">
        <v>0</v>
      </c>
      <c r="F25" s="101">
        <v>0</v>
      </c>
      <c r="G25" s="101">
        <v>0</v>
      </c>
      <c r="H25" s="101">
        <v>0</v>
      </c>
      <c r="I25" s="101">
        <v>0</v>
      </c>
      <c r="J25" s="34">
        <f t="shared" si="1"/>
        <v>0</v>
      </c>
      <c r="K25" s="102"/>
      <c r="L25" s="102"/>
    </row>
    <row r="26" spans="1:12" ht="17.25" customHeight="1" thickBot="1" x14ac:dyDescent="0.3">
      <c r="A26" s="99" t="s">
        <v>13</v>
      </c>
      <c r="B26" s="101">
        <v>0</v>
      </c>
      <c r="C26" s="101">
        <v>0</v>
      </c>
      <c r="D26" s="101">
        <v>0</v>
      </c>
      <c r="E26" s="101">
        <v>0</v>
      </c>
      <c r="F26" s="101">
        <v>0</v>
      </c>
      <c r="G26" s="101">
        <v>0</v>
      </c>
      <c r="H26" s="101">
        <v>0</v>
      </c>
      <c r="I26" s="101">
        <v>0</v>
      </c>
      <c r="J26" s="34">
        <f t="shared" si="1"/>
        <v>0</v>
      </c>
      <c r="K26" s="102"/>
      <c r="L26" s="102"/>
    </row>
    <row r="27" spans="1:12" ht="17.25" customHeight="1" thickBot="1" x14ac:dyDescent="0.3">
      <c r="A27" s="99" t="s">
        <v>13</v>
      </c>
      <c r="B27" s="101">
        <v>0</v>
      </c>
      <c r="C27" s="101">
        <v>0</v>
      </c>
      <c r="D27" s="101">
        <v>0</v>
      </c>
      <c r="E27" s="101">
        <v>0</v>
      </c>
      <c r="F27" s="101">
        <v>0</v>
      </c>
      <c r="G27" s="101">
        <v>0</v>
      </c>
      <c r="H27" s="101">
        <v>0</v>
      </c>
      <c r="I27" s="101">
        <v>0</v>
      </c>
      <c r="J27" s="34">
        <f t="shared" si="1"/>
        <v>0</v>
      </c>
      <c r="K27" s="103"/>
      <c r="L27" s="104"/>
    </row>
    <row r="28" spans="1:12" ht="17.25" customHeight="1" thickBot="1" x14ac:dyDescent="0.3">
      <c r="A28" s="99" t="s">
        <v>13</v>
      </c>
      <c r="B28" s="101">
        <v>0</v>
      </c>
      <c r="C28" s="101">
        <v>0</v>
      </c>
      <c r="D28" s="101">
        <v>0</v>
      </c>
      <c r="E28" s="101">
        <v>0</v>
      </c>
      <c r="F28" s="101">
        <v>0</v>
      </c>
      <c r="G28" s="101">
        <v>0</v>
      </c>
      <c r="H28" s="101">
        <v>0</v>
      </c>
      <c r="I28" s="101">
        <v>0</v>
      </c>
      <c r="J28" s="34">
        <f>SUM(B28:I28)</f>
        <v>0</v>
      </c>
      <c r="K28" s="102"/>
      <c r="L28" s="102"/>
    </row>
    <row r="29" spans="1:12" ht="17.25" customHeight="1" thickBot="1" x14ac:dyDescent="0.3">
      <c r="A29" s="99" t="s">
        <v>13</v>
      </c>
      <c r="B29" s="101">
        <v>0</v>
      </c>
      <c r="C29" s="101">
        <v>0</v>
      </c>
      <c r="D29" s="101">
        <v>0</v>
      </c>
      <c r="E29" s="101">
        <v>0</v>
      </c>
      <c r="F29" s="101">
        <v>0</v>
      </c>
      <c r="G29" s="101">
        <v>0</v>
      </c>
      <c r="H29" s="101">
        <v>0</v>
      </c>
      <c r="I29" s="101">
        <v>0</v>
      </c>
      <c r="J29" s="34">
        <f t="shared" ref="J29:J42" si="2">SUM(B29:I29)</f>
        <v>0</v>
      </c>
      <c r="K29" s="103"/>
      <c r="L29" s="104"/>
    </row>
    <row r="30" spans="1:12" ht="17.25" customHeight="1" thickBot="1" x14ac:dyDescent="0.3">
      <c r="A30" s="99" t="s">
        <v>13</v>
      </c>
      <c r="B30" s="101">
        <v>0</v>
      </c>
      <c r="C30" s="101">
        <v>0</v>
      </c>
      <c r="D30" s="101">
        <v>0</v>
      </c>
      <c r="E30" s="101">
        <v>0</v>
      </c>
      <c r="F30" s="101">
        <v>0</v>
      </c>
      <c r="G30" s="101">
        <v>0</v>
      </c>
      <c r="H30" s="101">
        <v>0</v>
      </c>
      <c r="I30" s="101">
        <v>0</v>
      </c>
      <c r="J30" s="34">
        <f t="shared" si="2"/>
        <v>0</v>
      </c>
      <c r="K30" s="102"/>
      <c r="L30" s="102"/>
    </row>
    <row r="31" spans="1:12" ht="17.25" customHeight="1" thickBot="1" x14ac:dyDescent="0.3">
      <c r="A31" s="99" t="s">
        <v>13</v>
      </c>
      <c r="B31" s="101">
        <v>0</v>
      </c>
      <c r="C31" s="101">
        <v>0</v>
      </c>
      <c r="D31" s="101">
        <v>0</v>
      </c>
      <c r="E31" s="101">
        <v>0</v>
      </c>
      <c r="F31" s="101">
        <v>0</v>
      </c>
      <c r="G31" s="101">
        <v>0</v>
      </c>
      <c r="H31" s="101">
        <v>0</v>
      </c>
      <c r="I31" s="101">
        <v>0</v>
      </c>
      <c r="J31" s="34">
        <f t="shared" si="2"/>
        <v>0</v>
      </c>
      <c r="K31" s="103"/>
      <c r="L31" s="104"/>
    </row>
    <row r="32" spans="1:12" ht="17.25" customHeight="1" thickBot="1" x14ac:dyDescent="0.3">
      <c r="A32" s="99" t="s">
        <v>13</v>
      </c>
      <c r="B32" s="101">
        <v>0</v>
      </c>
      <c r="C32" s="101">
        <v>0</v>
      </c>
      <c r="D32" s="101">
        <v>0</v>
      </c>
      <c r="E32" s="101">
        <v>0</v>
      </c>
      <c r="F32" s="101">
        <v>0</v>
      </c>
      <c r="G32" s="101">
        <v>0</v>
      </c>
      <c r="H32" s="101">
        <v>0</v>
      </c>
      <c r="I32" s="101">
        <v>0</v>
      </c>
      <c r="J32" s="34">
        <f t="shared" si="2"/>
        <v>0</v>
      </c>
      <c r="K32" s="102"/>
      <c r="L32" s="102"/>
    </row>
    <row r="33" spans="1:12" ht="17.25" customHeight="1" thickBot="1" x14ac:dyDescent="0.3">
      <c r="A33" s="99" t="s">
        <v>13</v>
      </c>
      <c r="B33" s="101">
        <v>0</v>
      </c>
      <c r="C33" s="101">
        <v>0</v>
      </c>
      <c r="D33" s="101">
        <v>0</v>
      </c>
      <c r="E33" s="101">
        <v>0</v>
      </c>
      <c r="F33" s="101">
        <v>0</v>
      </c>
      <c r="G33" s="101">
        <v>0</v>
      </c>
      <c r="H33" s="101">
        <v>0</v>
      </c>
      <c r="I33" s="101">
        <v>0</v>
      </c>
      <c r="J33" s="34">
        <f t="shared" si="2"/>
        <v>0</v>
      </c>
      <c r="K33" s="103"/>
      <c r="L33" s="104"/>
    </row>
    <row r="34" spans="1:12" ht="17.25" customHeight="1" thickBot="1" x14ac:dyDescent="0.3">
      <c r="A34" s="99" t="s">
        <v>13</v>
      </c>
      <c r="B34" s="101">
        <v>0</v>
      </c>
      <c r="C34" s="101">
        <v>0</v>
      </c>
      <c r="D34" s="101">
        <v>0</v>
      </c>
      <c r="E34" s="101">
        <v>0</v>
      </c>
      <c r="F34" s="101">
        <v>0</v>
      </c>
      <c r="G34" s="101">
        <v>0</v>
      </c>
      <c r="H34" s="101">
        <v>0</v>
      </c>
      <c r="I34" s="101">
        <v>0</v>
      </c>
      <c r="J34" s="34">
        <f t="shared" si="2"/>
        <v>0</v>
      </c>
      <c r="K34" s="102"/>
      <c r="L34" s="102"/>
    </row>
    <row r="35" spans="1:12" ht="17.25" customHeight="1" thickBot="1" x14ac:dyDescent="0.3">
      <c r="A35" s="99" t="s">
        <v>13</v>
      </c>
      <c r="B35" s="101">
        <v>0</v>
      </c>
      <c r="C35" s="101">
        <v>0</v>
      </c>
      <c r="D35" s="101">
        <v>0</v>
      </c>
      <c r="E35" s="101">
        <v>0</v>
      </c>
      <c r="F35" s="101">
        <v>0</v>
      </c>
      <c r="G35" s="101">
        <v>0</v>
      </c>
      <c r="H35" s="101">
        <v>0</v>
      </c>
      <c r="I35" s="101">
        <v>0</v>
      </c>
      <c r="J35" s="34">
        <f t="shared" si="2"/>
        <v>0</v>
      </c>
      <c r="K35" s="103"/>
      <c r="L35" s="104"/>
    </row>
    <row r="36" spans="1:12" ht="17.25" customHeight="1" thickBot="1" x14ac:dyDescent="0.3">
      <c r="A36" s="99" t="s">
        <v>13</v>
      </c>
      <c r="B36" s="101">
        <v>0</v>
      </c>
      <c r="C36" s="101">
        <v>0</v>
      </c>
      <c r="D36" s="101">
        <v>0</v>
      </c>
      <c r="E36" s="101">
        <v>0</v>
      </c>
      <c r="F36" s="101">
        <v>0</v>
      </c>
      <c r="G36" s="101">
        <v>0</v>
      </c>
      <c r="H36" s="101">
        <v>0</v>
      </c>
      <c r="I36" s="101">
        <v>0</v>
      </c>
      <c r="J36" s="34">
        <f t="shared" si="2"/>
        <v>0</v>
      </c>
      <c r="K36" s="102"/>
      <c r="L36" s="102"/>
    </row>
    <row r="37" spans="1:12" ht="17.25" customHeight="1" thickBot="1" x14ac:dyDescent="0.3">
      <c r="A37" s="99" t="s">
        <v>13</v>
      </c>
      <c r="B37" s="101">
        <v>0</v>
      </c>
      <c r="C37" s="101">
        <v>0</v>
      </c>
      <c r="D37" s="101">
        <v>0</v>
      </c>
      <c r="E37" s="101">
        <v>0</v>
      </c>
      <c r="F37" s="101">
        <v>0</v>
      </c>
      <c r="G37" s="101">
        <v>0</v>
      </c>
      <c r="H37" s="101">
        <v>0</v>
      </c>
      <c r="I37" s="101">
        <v>0</v>
      </c>
      <c r="J37" s="34">
        <f t="shared" si="2"/>
        <v>0</v>
      </c>
      <c r="K37" s="103"/>
      <c r="L37" s="104"/>
    </row>
    <row r="38" spans="1:12" ht="17.25" customHeight="1" thickBot="1" x14ac:dyDescent="0.3">
      <c r="A38" s="99" t="s">
        <v>13</v>
      </c>
      <c r="B38" s="101">
        <v>0</v>
      </c>
      <c r="C38" s="101">
        <v>0</v>
      </c>
      <c r="D38" s="101">
        <v>0</v>
      </c>
      <c r="E38" s="101">
        <v>0</v>
      </c>
      <c r="F38" s="101">
        <v>0</v>
      </c>
      <c r="G38" s="101">
        <v>0</v>
      </c>
      <c r="H38" s="101">
        <v>0</v>
      </c>
      <c r="I38" s="101">
        <v>0</v>
      </c>
      <c r="J38" s="34">
        <f t="shared" si="2"/>
        <v>0</v>
      </c>
      <c r="K38" s="102"/>
      <c r="L38" s="102"/>
    </row>
    <row r="39" spans="1:12" ht="17.25" customHeight="1" thickBot="1" x14ac:dyDescent="0.3">
      <c r="A39" s="99" t="s">
        <v>13</v>
      </c>
      <c r="B39" s="101">
        <v>0</v>
      </c>
      <c r="C39" s="101">
        <v>0</v>
      </c>
      <c r="D39" s="101">
        <v>0</v>
      </c>
      <c r="E39" s="101">
        <v>0</v>
      </c>
      <c r="F39" s="101">
        <v>0</v>
      </c>
      <c r="G39" s="101">
        <v>0</v>
      </c>
      <c r="H39" s="101">
        <v>0</v>
      </c>
      <c r="I39" s="101">
        <v>0</v>
      </c>
      <c r="J39" s="34">
        <f t="shared" si="2"/>
        <v>0</v>
      </c>
      <c r="K39" s="103"/>
      <c r="L39" s="104"/>
    </row>
    <row r="40" spans="1:12" ht="17.25" customHeight="1" thickBot="1" x14ac:dyDescent="0.3">
      <c r="A40" s="99" t="s">
        <v>13</v>
      </c>
      <c r="B40" s="101">
        <v>0</v>
      </c>
      <c r="C40" s="101">
        <v>0</v>
      </c>
      <c r="D40" s="101">
        <v>0</v>
      </c>
      <c r="E40" s="101">
        <v>0</v>
      </c>
      <c r="F40" s="101">
        <v>0</v>
      </c>
      <c r="G40" s="101">
        <v>0</v>
      </c>
      <c r="H40" s="101">
        <v>0</v>
      </c>
      <c r="I40" s="101">
        <v>0</v>
      </c>
      <c r="J40" s="34">
        <f t="shared" si="2"/>
        <v>0</v>
      </c>
      <c r="K40" s="102"/>
      <c r="L40" s="102"/>
    </row>
    <row r="41" spans="1:12" ht="17.25" customHeight="1" thickBot="1" x14ac:dyDescent="0.3">
      <c r="A41" s="99" t="s">
        <v>13</v>
      </c>
      <c r="B41" s="101">
        <v>0</v>
      </c>
      <c r="C41" s="101">
        <v>0</v>
      </c>
      <c r="D41" s="101">
        <v>0</v>
      </c>
      <c r="E41" s="101">
        <v>0</v>
      </c>
      <c r="F41" s="101">
        <v>0</v>
      </c>
      <c r="G41" s="101">
        <v>0</v>
      </c>
      <c r="H41" s="101">
        <v>0</v>
      </c>
      <c r="I41" s="101">
        <v>0</v>
      </c>
      <c r="J41" s="34">
        <f t="shared" si="2"/>
        <v>0</v>
      </c>
      <c r="K41" s="103"/>
      <c r="L41" s="104"/>
    </row>
    <row r="42" spans="1:12" ht="17.25" customHeight="1" thickBot="1" x14ac:dyDescent="0.3">
      <c r="A42" s="99" t="s">
        <v>13</v>
      </c>
      <c r="B42" s="101">
        <v>0</v>
      </c>
      <c r="C42" s="101">
        <v>0</v>
      </c>
      <c r="D42" s="101">
        <v>0</v>
      </c>
      <c r="E42" s="101">
        <v>0</v>
      </c>
      <c r="F42" s="101">
        <v>0</v>
      </c>
      <c r="G42" s="101">
        <v>0</v>
      </c>
      <c r="H42" s="101">
        <v>0</v>
      </c>
      <c r="I42" s="101">
        <v>0</v>
      </c>
      <c r="J42" s="34">
        <f t="shared" si="2"/>
        <v>0</v>
      </c>
      <c r="K42" s="103"/>
      <c r="L42" s="104"/>
    </row>
    <row r="43" spans="1:12" ht="17.25" customHeight="1" thickBot="1" x14ac:dyDescent="0.3">
      <c r="A43" s="99" t="s">
        <v>13</v>
      </c>
      <c r="B43" s="101">
        <v>0</v>
      </c>
      <c r="C43" s="101">
        <v>0</v>
      </c>
      <c r="D43" s="101">
        <v>0</v>
      </c>
      <c r="E43" s="101">
        <v>0</v>
      </c>
      <c r="F43" s="101">
        <v>0</v>
      </c>
      <c r="G43" s="101">
        <v>0</v>
      </c>
      <c r="H43" s="101">
        <v>0</v>
      </c>
      <c r="I43" s="101">
        <v>0</v>
      </c>
      <c r="J43" s="34">
        <f t="shared" ref="J43" si="3">SUM(B43:I43)</f>
        <v>0</v>
      </c>
      <c r="K43" s="103"/>
      <c r="L43" s="104"/>
    </row>
    <row r="44" spans="1:12" ht="17.25" customHeight="1" thickBot="1" x14ac:dyDescent="0.3">
      <c r="A44" s="99" t="s">
        <v>13</v>
      </c>
      <c r="B44" s="101">
        <v>0</v>
      </c>
      <c r="C44" s="101">
        <v>0</v>
      </c>
      <c r="D44" s="101">
        <v>0</v>
      </c>
      <c r="E44" s="101">
        <v>0</v>
      </c>
      <c r="F44" s="101">
        <v>0</v>
      </c>
      <c r="G44" s="101">
        <v>0</v>
      </c>
      <c r="H44" s="101">
        <v>0</v>
      </c>
      <c r="I44" s="101">
        <v>0</v>
      </c>
      <c r="J44" s="34">
        <f t="shared" ref="J44:J61" si="4">SUM(B44:I44)</f>
        <v>0</v>
      </c>
      <c r="K44" s="102"/>
      <c r="L44" s="102"/>
    </row>
    <row r="45" spans="1:12" ht="17.25" customHeight="1" thickBot="1" x14ac:dyDescent="0.3">
      <c r="A45" s="99" t="s">
        <v>13</v>
      </c>
      <c r="B45" s="101">
        <v>0</v>
      </c>
      <c r="C45" s="101">
        <v>0</v>
      </c>
      <c r="D45" s="101">
        <v>0</v>
      </c>
      <c r="E45" s="101">
        <v>0</v>
      </c>
      <c r="F45" s="101">
        <v>0</v>
      </c>
      <c r="G45" s="101">
        <v>0</v>
      </c>
      <c r="H45" s="101">
        <v>0</v>
      </c>
      <c r="I45" s="101">
        <v>0</v>
      </c>
      <c r="J45" s="34">
        <f t="shared" si="4"/>
        <v>0</v>
      </c>
      <c r="K45" s="102"/>
      <c r="L45" s="102"/>
    </row>
    <row r="46" spans="1:12" ht="17.25" customHeight="1" thickBot="1" x14ac:dyDescent="0.3">
      <c r="A46" s="99" t="s">
        <v>13</v>
      </c>
      <c r="B46" s="101">
        <v>0</v>
      </c>
      <c r="C46" s="101">
        <v>0</v>
      </c>
      <c r="D46" s="101">
        <v>0</v>
      </c>
      <c r="E46" s="101">
        <v>0</v>
      </c>
      <c r="F46" s="101">
        <v>0</v>
      </c>
      <c r="G46" s="101">
        <v>0</v>
      </c>
      <c r="H46" s="101">
        <v>0</v>
      </c>
      <c r="I46" s="101">
        <v>0</v>
      </c>
      <c r="J46" s="34">
        <f t="shared" si="4"/>
        <v>0</v>
      </c>
      <c r="K46" s="103"/>
      <c r="L46" s="104"/>
    </row>
    <row r="47" spans="1:12" ht="17.25" customHeight="1" thickBot="1" x14ac:dyDescent="0.3">
      <c r="A47" s="99" t="s">
        <v>13</v>
      </c>
      <c r="B47" s="101">
        <v>0</v>
      </c>
      <c r="C47" s="101">
        <v>0</v>
      </c>
      <c r="D47" s="101">
        <v>0</v>
      </c>
      <c r="E47" s="101">
        <v>0</v>
      </c>
      <c r="F47" s="101">
        <v>0</v>
      </c>
      <c r="G47" s="101">
        <v>0</v>
      </c>
      <c r="H47" s="101">
        <v>0</v>
      </c>
      <c r="I47" s="101">
        <v>0</v>
      </c>
      <c r="J47" s="34">
        <f>SUM(B47:I47)</f>
        <v>0</v>
      </c>
      <c r="K47" s="102"/>
      <c r="L47" s="102"/>
    </row>
    <row r="48" spans="1:12" ht="17.25" customHeight="1" thickBot="1" x14ac:dyDescent="0.3">
      <c r="A48" s="99" t="s">
        <v>13</v>
      </c>
      <c r="B48" s="101">
        <v>0</v>
      </c>
      <c r="C48" s="101">
        <v>0</v>
      </c>
      <c r="D48" s="101">
        <v>0</v>
      </c>
      <c r="E48" s="101">
        <v>0</v>
      </c>
      <c r="F48" s="101">
        <v>0</v>
      </c>
      <c r="G48" s="101">
        <v>0</v>
      </c>
      <c r="H48" s="101">
        <v>0</v>
      </c>
      <c r="I48" s="101">
        <v>0</v>
      </c>
      <c r="J48" s="34">
        <f t="shared" si="4"/>
        <v>0</v>
      </c>
      <c r="K48" s="103"/>
      <c r="L48" s="104"/>
    </row>
    <row r="49" spans="1:12" ht="17.25" customHeight="1" thickBot="1" x14ac:dyDescent="0.3">
      <c r="A49" s="99" t="s">
        <v>13</v>
      </c>
      <c r="B49" s="101">
        <v>0</v>
      </c>
      <c r="C49" s="101">
        <v>0</v>
      </c>
      <c r="D49" s="101">
        <v>0</v>
      </c>
      <c r="E49" s="101">
        <v>0</v>
      </c>
      <c r="F49" s="101">
        <v>0</v>
      </c>
      <c r="G49" s="101">
        <v>0</v>
      </c>
      <c r="H49" s="101">
        <v>0</v>
      </c>
      <c r="I49" s="101">
        <v>0</v>
      </c>
      <c r="J49" s="34">
        <f t="shared" si="4"/>
        <v>0</v>
      </c>
      <c r="K49" s="102"/>
      <c r="L49" s="102"/>
    </row>
    <row r="50" spans="1:12" ht="17.25" customHeight="1" thickBot="1" x14ac:dyDescent="0.3">
      <c r="A50" s="99" t="s">
        <v>13</v>
      </c>
      <c r="B50" s="101">
        <v>0</v>
      </c>
      <c r="C50" s="101">
        <v>0</v>
      </c>
      <c r="D50" s="101">
        <v>0</v>
      </c>
      <c r="E50" s="101">
        <v>0</v>
      </c>
      <c r="F50" s="101">
        <v>0</v>
      </c>
      <c r="G50" s="101">
        <v>0</v>
      </c>
      <c r="H50" s="101">
        <v>0</v>
      </c>
      <c r="I50" s="101">
        <v>0</v>
      </c>
      <c r="J50" s="34">
        <f t="shared" si="4"/>
        <v>0</v>
      </c>
      <c r="K50" s="103"/>
      <c r="L50" s="104"/>
    </row>
    <row r="51" spans="1:12" ht="17.25" customHeight="1" thickBot="1" x14ac:dyDescent="0.3">
      <c r="A51" s="99" t="s">
        <v>13</v>
      </c>
      <c r="B51" s="101">
        <v>0</v>
      </c>
      <c r="C51" s="101">
        <v>0</v>
      </c>
      <c r="D51" s="101">
        <v>0</v>
      </c>
      <c r="E51" s="101">
        <v>0</v>
      </c>
      <c r="F51" s="101">
        <v>0</v>
      </c>
      <c r="G51" s="101">
        <v>0</v>
      </c>
      <c r="H51" s="101">
        <v>0</v>
      </c>
      <c r="I51" s="101">
        <v>0</v>
      </c>
      <c r="J51" s="34">
        <f t="shared" si="4"/>
        <v>0</v>
      </c>
      <c r="K51" s="102"/>
      <c r="L51" s="102"/>
    </row>
    <row r="52" spans="1:12" ht="17.25" customHeight="1" thickBot="1" x14ac:dyDescent="0.3">
      <c r="A52" s="99" t="s">
        <v>13</v>
      </c>
      <c r="B52" s="101">
        <v>0</v>
      </c>
      <c r="C52" s="101">
        <v>0</v>
      </c>
      <c r="D52" s="101">
        <v>0</v>
      </c>
      <c r="E52" s="101">
        <v>0</v>
      </c>
      <c r="F52" s="101">
        <v>0</v>
      </c>
      <c r="G52" s="101">
        <v>0</v>
      </c>
      <c r="H52" s="101">
        <v>0</v>
      </c>
      <c r="I52" s="101">
        <v>0</v>
      </c>
      <c r="J52" s="34">
        <f t="shared" si="4"/>
        <v>0</v>
      </c>
      <c r="K52" s="103"/>
      <c r="L52" s="104"/>
    </row>
    <row r="53" spans="1:12" ht="17.25" customHeight="1" thickBot="1" x14ac:dyDescent="0.3">
      <c r="A53" s="99" t="s">
        <v>13</v>
      </c>
      <c r="B53" s="101">
        <v>0</v>
      </c>
      <c r="C53" s="101">
        <v>0</v>
      </c>
      <c r="D53" s="101">
        <v>0</v>
      </c>
      <c r="E53" s="101">
        <v>0</v>
      </c>
      <c r="F53" s="101">
        <v>0</v>
      </c>
      <c r="G53" s="101">
        <v>0</v>
      </c>
      <c r="H53" s="101">
        <v>0</v>
      </c>
      <c r="I53" s="101">
        <v>0</v>
      </c>
      <c r="J53" s="34">
        <f t="shared" si="4"/>
        <v>0</v>
      </c>
      <c r="K53" s="102"/>
      <c r="L53" s="102"/>
    </row>
    <row r="54" spans="1:12" ht="17.25" customHeight="1" thickBot="1" x14ac:dyDescent="0.3">
      <c r="A54" s="99" t="s">
        <v>13</v>
      </c>
      <c r="B54" s="101">
        <v>0</v>
      </c>
      <c r="C54" s="101">
        <v>0</v>
      </c>
      <c r="D54" s="101">
        <v>0</v>
      </c>
      <c r="E54" s="101">
        <v>0</v>
      </c>
      <c r="F54" s="101">
        <v>0</v>
      </c>
      <c r="G54" s="101">
        <v>0</v>
      </c>
      <c r="H54" s="101">
        <v>0</v>
      </c>
      <c r="I54" s="101">
        <v>0</v>
      </c>
      <c r="J54" s="34">
        <f t="shared" si="4"/>
        <v>0</v>
      </c>
      <c r="K54" s="103"/>
      <c r="L54" s="104"/>
    </row>
    <row r="55" spans="1:12" ht="17.25" customHeight="1" thickBot="1" x14ac:dyDescent="0.3">
      <c r="A55" s="99" t="s">
        <v>13</v>
      </c>
      <c r="B55" s="101">
        <v>0</v>
      </c>
      <c r="C55" s="101">
        <v>0</v>
      </c>
      <c r="D55" s="101">
        <v>0</v>
      </c>
      <c r="E55" s="101">
        <v>0</v>
      </c>
      <c r="F55" s="101">
        <v>0</v>
      </c>
      <c r="G55" s="101">
        <v>0</v>
      </c>
      <c r="H55" s="101">
        <v>0</v>
      </c>
      <c r="I55" s="101">
        <v>0</v>
      </c>
      <c r="J55" s="34">
        <f t="shared" si="4"/>
        <v>0</v>
      </c>
      <c r="K55" s="102"/>
      <c r="L55" s="102"/>
    </row>
    <row r="56" spans="1:12" ht="17.25" customHeight="1" thickBot="1" x14ac:dyDescent="0.3">
      <c r="A56" s="99" t="s">
        <v>13</v>
      </c>
      <c r="B56" s="101">
        <v>0</v>
      </c>
      <c r="C56" s="101">
        <v>0</v>
      </c>
      <c r="D56" s="101">
        <v>0</v>
      </c>
      <c r="E56" s="101">
        <v>0</v>
      </c>
      <c r="F56" s="101">
        <v>0</v>
      </c>
      <c r="G56" s="101">
        <v>0</v>
      </c>
      <c r="H56" s="101">
        <v>0</v>
      </c>
      <c r="I56" s="101">
        <v>0</v>
      </c>
      <c r="J56" s="34">
        <f t="shared" si="4"/>
        <v>0</v>
      </c>
      <c r="K56" s="103"/>
      <c r="L56" s="104"/>
    </row>
    <row r="57" spans="1:12" ht="17.25" customHeight="1" thickBot="1" x14ac:dyDescent="0.3">
      <c r="A57" s="99" t="s">
        <v>13</v>
      </c>
      <c r="B57" s="101">
        <v>0</v>
      </c>
      <c r="C57" s="101">
        <v>0</v>
      </c>
      <c r="D57" s="101">
        <v>0</v>
      </c>
      <c r="E57" s="101">
        <v>0</v>
      </c>
      <c r="F57" s="101">
        <v>0</v>
      </c>
      <c r="G57" s="101">
        <v>0</v>
      </c>
      <c r="H57" s="101">
        <v>0</v>
      </c>
      <c r="I57" s="101">
        <v>0</v>
      </c>
      <c r="J57" s="34">
        <f t="shared" si="4"/>
        <v>0</v>
      </c>
      <c r="K57" s="102"/>
      <c r="L57" s="102"/>
    </row>
    <row r="58" spans="1:12" ht="17.25" customHeight="1" thickBot="1" x14ac:dyDescent="0.3">
      <c r="A58" s="99" t="s">
        <v>13</v>
      </c>
      <c r="B58" s="101">
        <v>0</v>
      </c>
      <c r="C58" s="101">
        <v>0</v>
      </c>
      <c r="D58" s="101">
        <v>0</v>
      </c>
      <c r="E58" s="101">
        <v>0</v>
      </c>
      <c r="F58" s="101">
        <v>0</v>
      </c>
      <c r="G58" s="101">
        <v>0</v>
      </c>
      <c r="H58" s="101">
        <v>0</v>
      </c>
      <c r="I58" s="101">
        <v>0</v>
      </c>
      <c r="J58" s="34">
        <f t="shared" si="4"/>
        <v>0</v>
      </c>
      <c r="K58" s="103"/>
      <c r="L58" s="104"/>
    </row>
    <row r="59" spans="1:12" ht="17.25" customHeight="1" thickBot="1" x14ac:dyDescent="0.3">
      <c r="A59" s="99" t="s">
        <v>13</v>
      </c>
      <c r="B59" s="101">
        <v>0</v>
      </c>
      <c r="C59" s="101">
        <v>0</v>
      </c>
      <c r="D59" s="101">
        <v>0</v>
      </c>
      <c r="E59" s="101">
        <v>0</v>
      </c>
      <c r="F59" s="101">
        <v>0</v>
      </c>
      <c r="G59" s="101">
        <v>0</v>
      </c>
      <c r="H59" s="101">
        <v>0</v>
      </c>
      <c r="I59" s="101">
        <v>0</v>
      </c>
      <c r="J59" s="34">
        <f t="shared" si="4"/>
        <v>0</v>
      </c>
      <c r="K59" s="102"/>
      <c r="L59" s="102"/>
    </row>
    <row r="60" spans="1:12" ht="17.25" customHeight="1" thickBot="1" x14ac:dyDescent="0.3">
      <c r="A60" s="99" t="s">
        <v>13</v>
      </c>
      <c r="B60" s="101">
        <v>0</v>
      </c>
      <c r="C60" s="101">
        <v>0</v>
      </c>
      <c r="D60" s="101">
        <v>0</v>
      </c>
      <c r="E60" s="101">
        <v>0</v>
      </c>
      <c r="F60" s="101">
        <v>0</v>
      </c>
      <c r="G60" s="101">
        <v>0</v>
      </c>
      <c r="H60" s="101">
        <v>0</v>
      </c>
      <c r="I60" s="101">
        <v>0</v>
      </c>
      <c r="J60" s="34">
        <f t="shared" si="4"/>
        <v>0</v>
      </c>
      <c r="K60" s="103"/>
      <c r="L60" s="104"/>
    </row>
    <row r="61" spans="1:12" ht="17.25" customHeight="1" thickBot="1" x14ac:dyDescent="0.3">
      <c r="A61" s="99" t="s">
        <v>13</v>
      </c>
      <c r="B61" s="101">
        <v>0</v>
      </c>
      <c r="C61" s="101">
        <v>0</v>
      </c>
      <c r="D61" s="101">
        <v>0</v>
      </c>
      <c r="E61" s="101">
        <v>0</v>
      </c>
      <c r="F61" s="101">
        <v>0</v>
      </c>
      <c r="G61" s="101">
        <v>0</v>
      </c>
      <c r="H61" s="101">
        <v>0</v>
      </c>
      <c r="I61" s="101">
        <v>0</v>
      </c>
      <c r="J61" s="34">
        <f t="shared" si="4"/>
        <v>0</v>
      </c>
      <c r="K61" s="103"/>
      <c r="L61" s="104"/>
    </row>
    <row r="62" spans="1:12" ht="15.75" thickBot="1" x14ac:dyDescent="0.3">
      <c r="A62" s="3" t="s">
        <v>29</v>
      </c>
      <c r="B62" s="18">
        <f>SUM(B6:B61)</f>
        <v>21642.12</v>
      </c>
      <c r="C62" s="18">
        <f t="shared" ref="C62:J62" si="5">SUM(C6:C61)</f>
        <v>686.76</v>
      </c>
      <c r="D62" s="18">
        <f t="shared" si="5"/>
        <v>908.4609999999999</v>
      </c>
      <c r="E62" s="18">
        <f t="shared" si="5"/>
        <v>0</v>
      </c>
      <c r="F62" s="18">
        <f t="shared" si="5"/>
        <v>1648.5</v>
      </c>
      <c r="G62" s="18">
        <f t="shared" ref="G62" si="6">SUM(G6:G61)</f>
        <v>9073.8640105263166</v>
      </c>
      <c r="H62" s="18">
        <f t="shared" si="5"/>
        <v>15032.189193129472</v>
      </c>
      <c r="I62" s="18">
        <f t="shared" si="5"/>
        <v>34069.167499999996</v>
      </c>
      <c r="J62" s="18">
        <f t="shared" si="5"/>
        <v>83061.061703655781</v>
      </c>
      <c r="K62" s="4"/>
      <c r="L62" s="5"/>
    </row>
    <row r="63" spans="1:12" x14ac:dyDescent="0.25">
      <c r="A63" s="155" t="s">
        <v>30</v>
      </c>
      <c r="B63" s="155"/>
      <c r="C63" s="155"/>
      <c r="D63" s="155"/>
      <c r="E63" s="155"/>
      <c r="F63" s="155"/>
      <c r="G63" s="155"/>
      <c r="H63" s="155"/>
      <c r="I63" s="155"/>
      <c r="J63" s="155"/>
      <c r="K63" s="155"/>
      <c r="L63" s="155"/>
    </row>
    <row r="64" spans="1:12" x14ac:dyDescent="0.25">
      <c r="A64" s="156" t="s">
        <v>199</v>
      </c>
      <c r="B64" s="156"/>
      <c r="C64" s="156"/>
      <c r="D64" s="156"/>
      <c r="E64" s="156"/>
      <c r="F64" s="156"/>
      <c r="G64" s="156"/>
      <c r="H64" s="156"/>
      <c r="I64" s="156"/>
      <c r="J64" s="156"/>
      <c r="K64" s="156"/>
      <c r="L64" s="156"/>
    </row>
    <row r="65" spans="1:12" x14ac:dyDescent="0.25">
      <c r="A65" s="157" t="s">
        <v>31</v>
      </c>
      <c r="B65" s="157"/>
      <c r="C65" s="157"/>
      <c r="D65" s="157"/>
      <c r="E65" s="157"/>
      <c r="F65" s="157"/>
      <c r="G65" s="157"/>
      <c r="H65" s="157"/>
      <c r="I65" s="157"/>
      <c r="J65" s="157"/>
      <c r="K65" s="157"/>
      <c r="L65" s="157"/>
    </row>
  </sheetData>
  <sheetProtection algorithmName="SHA-512" hashValue="DVU9s2BhBjX3kuG/FVBCykS1lPTpTdO64nJmitO0h6rafHiD3nj/wEbx2YF+WHq2mKZ1ZWP6WuHohg7Fff3Q5g==" saltValue="kRiLjfzUZ0gg4iALME5hNg==" spinCount="100000" sheet="1" objects="1" scenarios="1"/>
  <mergeCells count="8">
    <mergeCell ref="A63:L63"/>
    <mergeCell ref="A64:L64"/>
    <mergeCell ref="A65:L65"/>
    <mergeCell ref="A1:L1"/>
    <mergeCell ref="A2:L2"/>
    <mergeCell ref="A3:L3"/>
    <mergeCell ref="A4:A5"/>
    <mergeCell ref="K4:L4"/>
  </mergeCells>
  <pageMargins left="0.25" right="0.25" top="0.75" bottom="0.75" header="0.3" footer="0.3"/>
  <pageSetup scale="61"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209550</xdr:colOff>
                    <xdr:row>42</xdr:row>
                    <xdr:rowOff>228600</xdr:rowOff>
                  </from>
                  <to>
                    <xdr:col>10</xdr:col>
                    <xdr:colOff>542925</xdr:colOff>
                    <xdr:row>44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219075</xdr:colOff>
                    <xdr:row>43</xdr:row>
                    <xdr:rowOff>238125</xdr:rowOff>
                  </from>
                  <to>
                    <xdr:col>10</xdr:col>
                    <xdr:colOff>552450</xdr:colOff>
                    <xdr:row>45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209550</xdr:colOff>
                    <xdr:row>45</xdr:row>
                    <xdr:rowOff>0</xdr:rowOff>
                  </from>
                  <to>
                    <xdr:col>10</xdr:col>
                    <xdr:colOff>542925</xdr:colOff>
                    <xdr:row>46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209550</xdr:colOff>
                    <xdr:row>46</xdr:row>
                    <xdr:rowOff>19050</xdr:rowOff>
                  </from>
                  <to>
                    <xdr:col>10</xdr:col>
                    <xdr:colOff>542925</xdr:colOff>
                    <xdr:row>47</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209550</xdr:colOff>
                    <xdr:row>47</xdr:row>
                    <xdr:rowOff>0</xdr:rowOff>
                  </from>
                  <to>
                    <xdr:col>10</xdr:col>
                    <xdr:colOff>542925</xdr:colOff>
                    <xdr:row>48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200025</xdr:colOff>
                    <xdr:row>48</xdr:row>
                    <xdr:rowOff>0</xdr:rowOff>
                  </from>
                  <to>
                    <xdr:col>10</xdr:col>
                    <xdr:colOff>533400</xdr:colOff>
                    <xdr:row>49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209550</xdr:colOff>
                    <xdr:row>49</xdr:row>
                    <xdr:rowOff>9525</xdr:rowOff>
                  </from>
                  <to>
                    <xdr:col>10</xdr:col>
                    <xdr:colOff>542925</xdr:colOff>
                    <xdr:row>50</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209550</xdr:colOff>
                    <xdr:row>49</xdr:row>
                    <xdr:rowOff>247650</xdr:rowOff>
                  </from>
                  <to>
                    <xdr:col>10</xdr:col>
                    <xdr:colOff>542925</xdr:colOff>
                    <xdr:row>51</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219075</xdr:colOff>
                    <xdr:row>51</xdr:row>
                    <xdr:rowOff>0</xdr:rowOff>
                  </from>
                  <to>
                    <xdr:col>10</xdr:col>
                    <xdr:colOff>552450</xdr:colOff>
                    <xdr:row>52</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200025</xdr:colOff>
                    <xdr:row>52</xdr:row>
                    <xdr:rowOff>19050</xdr:rowOff>
                  </from>
                  <to>
                    <xdr:col>10</xdr:col>
                    <xdr:colOff>533400</xdr:colOff>
                    <xdr:row>53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200025</xdr:colOff>
                    <xdr:row>53</xdr:row>
                    <xdr:rowOff>0</xdr:rowOff>
                  </from>
                  <to>
                    <xdr:col>10</xdr:col>
                    <xdr:colOff>533400</xdr:colOff>
                    <xdr:row>54</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209550</xdr:colOff>
                    <xdr:row>54</xdr:row>
                    <xdr:rowOff>19050</xdr:rowOff>
                  </from>
                  <to>
                    <xdr:col>10</xdr:col>
                    <xdr:colOff>542925</xdr:colOff>
                    <xdr:row>55</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209550</xdr:colOff>
                    <xdr:row>55</xdr:row>
                    <xdr:rowOff>19050</xdr:rowOff>
                  </from>
                  <to>
                    <xdr:col>10</xdr:col>
                    <xdr:colOff>542925</xdr:colOff>
                    <xdr:row>56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200025</xdr:colOff>
                    <xdr:row>56</xdr:row>
                    <xdr:rowOff>19050</xdr:rowOff>
                  </from>
                  <to>
                    <xdr:col>10</xdr:col>
                    <xdr:colOff>533400</xdr:colOff>
                    <xdr:row>57</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10</xdr:col>
                    <xdr:colOff>200025</xdr:colOff>
                    <xdr:row>57</xdr:row>
                    <xdr:rowOff>0</xdr:rowOff>
                  </from>
                  <to>
                    <xdr:col>10</xdr:col>
                    <xdr:colOff>533400</xdr:colOff>
                    <xdr:row>58</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209550</xdr:colOff>
                    <xdr:row>58</xdr:row>
                    <xdr:rowOff>19050</xdr:rowOff>
                  </from>
                  <to>
                    <xdr:col>10</xdr:col>
                    <xdr:colOff>542925</xdr:colOff>
                    <xdr:row>59</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10</xdr:col>
                    <xdr:colOff>209550</xdr:colOff>
                    <xdr:row>59</xdr:row>
                    <xdr:rowOff>19050</xdr:rowOff>
                  </from>
                  <to>
                    <xdr:col>10</xdr:col>
                    <xdr:colOff>542925</xdr:colOff>
                    <xdr:row>60</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209550</xdr:colOff>
                    <xdr:row>60</xdr:row>
                    <xdr:rowOff>19050</xdr:rowOff>
                  </from>
                  <to>
                    <xdr:col>10</xdr:col>
                    <xdr:colOff>542925</xdr:colOff>
                    <xdr:row>61</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209550</xdr:colOff>
                    <xdr:row>42</xdr:row>
                    <xdr:rowOff>228600</xdr:rowOff>
                  </from>
                  <to>
                    <xdr:col>11</xdr:col>
                    <xdr:colOff>542925</xdr:colOff>
                    <xdr:row>44</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11</xdr:col>
                    <xdr:colOff>219075</xdr:colOff>
                    <xdr:row>43</xdr:row>
                    <xdr:rowOff>238125</xdr:rowOff>
                  </from>
                  <to>
                    <xdr:col>11</xdr:col>
                    <xdr:colOff>552450</xdr:colOff>
                    <xdr:row>45</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11</xdr:col>
                    <xdr:colOff>209550</xdr:colOff>
                    <xdr:row>45</xdr:row>
                    <xdr:rowOff>0</xdr:rowOff>
                  </from>
                  <to>
                    <xdr:col>11</xdr:col>
                    <xdr:colOff>542925</xdr:colOff>
                    <xdr:row>46</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11</xdr:col>
                    <xdr:colOff>209550</xdr:colOff>
                    <xdr:row>46</xdr:row>
                    <xdr:rowOff>19050</xdr:rowOff>
                  </from>
                  <to>
                    <xdr:col>11</xdr:col>
                    <xdr:colOff>542925</xdr:colOff>
                    <xdr:row>47</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209550</xdr:colOff>
                    <xdr:row>47</xdr:row>
                    <xdr:rowOff>0</xdr:rowOff>
                  </from>
                  <to>
                    <xdr:col>11</xdr:col>
                    <xdr:colOff>542925</xdr:colOff>
                    <xdr:row>48</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11</xdr:col>
                    <xdr:colOff>200025</xdr:colOff>
                    <xdr:row>48</xdr:row>
                    <xdr:rowOff>0</xdr:rowOff>
                  </from>
                  <to>
                    <xdr:col>11</xdr:col>
                    <xdr:colOff>533400</xdr:colOff>
                    <xdr:row>49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11</xdr:col>
                    <xdr:colOff>209550</xdr:colOff>
                    <xdr:row>49</xdr:row>
                    <xdr:rowOff>9525</xdr:rowOff>
                  </from>
                  <to>
                    <xdr:col>11</xdr:col>
                    <xdr:colOff>542925</xdr:colOff>
                    <xdr:row>50</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11</xdr:col>
                    <xdr:colOff>209550</xdr:colOff>
                    <xdr:row>49</xdr:row>
                    <xdr:rowOff>247650</xdr:rowOff>
                  </from>
                  <to>
                    <xdr:col>11</xdr:col>
                    <xdr:colOff>542925</xdr:colOff>
                    <xdr:row>51</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11</xdr:col>
                    <xdr:colOff>219075</xdr:colOff>
                    <xdr:row>51</xdr:row>
                    <xdr:rowOff>0</xdr:rowOff>
                  </from>
                  <to>
                    <xdr:col>11</xdr:col>
                    <xdr:colOff>552450</xdr:colOff>
                    <xdr:row>52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11</xdr:col>
                    <xdr:colOff>200025</xdr:colOff>
                    <xdr:row>52</xdr:row>
                    <xdr:rowOff>19050</xdr:rowOff>
                  </from>
                  <to>
                    <xdr:col>11</xdr:col>
                    <xdr:colOff>533400</xdr:colOff>
                    <xdr:row>53</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11</xdr:col>
                    <xdr:colOff>200025</xdr:colOff>
                    <xdr:row>53</xdr:row>
                    <xdr:rowOff>0</xdr:rowOff>
                  </from>
                  <to>
                    <xdr:col>11</xdr:col>
                    <xdr:colOff>533400</xdr:colOff>
                    <xdr:row>54</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11</xdr:col>
                    <xdr:colOff>209550</xdr:colOff>
                    <xdr:row>54</xdr:row>
                    <xdr:rowOff>19050</xdr:rowOff>
                  </from>
                  <to>
                    <xdr:col>11</xdr:col>
                    <xdr:colOff>542925</xdr:colOff>
                    <xdr:row>55</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209550</xdr:colOff>
                    <xdr:row>55</xdr:row>
                    <xdr:rowOff>19050</xdr:rowOff>
                  </from>
                  <to>
                    <xdr:col>11</xdr:col>
                    <xdr:colOff>542925</xdr:colOff>
                    <xdr:row>56</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11</xdr:col>
                    <xdr:colOff>200025</xdr:colOff>
                    <xdr:row>56</xdr:row>
                    <xdr:rowOff>19050</xdr:rowOff>
                  </from>
                  <to>
                    <xdr:col>11</xdr:col>
                    <xdr:colOff>533400</xdr:colOff>
                    <xdr:row>57</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11</xdr:col>
                    <xdr:colOff>200025</xdr:colOff>
                    <xdr:row>57</xdr:row>
                    <xdr:rowOff>0</xdr:rowOff>
                  </from>
                  <to>
                    <xdr:col>11</xdr:col>
                    <xdr:colOff>533400</xdr:colOff>
                    <xdr:row>58</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209550</xdr:colOff>
                    <xdr:row>58</xdr:row>
                    <xdr:rowOff>19050</xdr:rowOff>
                  </from>
                  <to>
                    <xdr:col>11</xdr:col>
                    <xdr:colOff>542925</xdr:colOff>
                    <xdr:row>59</xdr:row>
                    <xdr:rowOff>19050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11</xdr:col>
                    <xdr:colOff>209550</xdr:colOff>
                    <xdr:row>59</xdr:row>
                    <xdr:rowOff>19050</xdr:rowOff>
                  </from>
                  <to>
                    <xdr:col>11</xdr:col>
                    <xdr:colOff>542925</xdr:colOff>
                    <xdr:row>60</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11</xdr:col>
                    <xdr:colOff>209550</xdr:colOff>
                    <xdr:row>60</xdr:row>
                    <xdr:rowOff>19050</xdr:rowOff>
                  </from>
                  <to>
                    <xdr:col>11</xdr:col>
                    <xdr:colOff>542925</xdr:colOff>
                    <xdr:row>61</xdr:row>
                    <xdr:rowOff>19050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209550</xdr:colOff>
                    <xdr:row>5</xdr:row>
                    <xdr:rowOff>228600</xdr:rowOff>
                  </from>
                  <to>
                    <xdr:col>10</xdr:col>
                    <xdr:colOff>542925</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10</xdr:col>
                    <xdr:colOff>219075</xdr:colOff>
                    <xdr:row>6</xdr:row>
                    <xdr:rowOff>238125</xdr:rowOff>
                  </from>
                  <to>
                    <xdr:col>10</xdr:col>
                    <xdr:colOff>552450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209550</xdr:colOff>
                    <xdr:row>8</xdr:row>
                    <xdr:rowOff>0</xdr:rowOff>
                  </from>
                  <to>
                    <xdr:col>10</xdr:col>
                    <xdr:colOff>542925</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209550</xdr:colOff>
                    <xdr:row>9</xdr:row>
                    <xdr:rowOff>19050</xdr:rowOff>
                  </from>
                  <to>
                    <xdr:col>10</xdr:col>
                    <xdr:colOff>542925</xdr:colOff>
                    <xdr:row>10</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209550</xdr:colOff>
                    <xdr:row>10</xdr:row>
                    <xdr:rowOff>0</xdr:rowOff>
                  </from>
                  <to>
                    <xdr:col>10</xdr:col>
                    <xdr:colOff>542925</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10</xdr:col>
                    <xdr:colOff>200025</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10</xdr:col>
                    <xdr:colOff>209550</xdr:colOff>
                    <xdr:row>12</xdr:row>
                    <xdr:rowOff>9525</xdr:rowOff>
                  </from>
                  <to>
                    <xdr:col>10</xdr:col>
                    <xdr:colOff>542925</xdr:colOff>
                    <xdr:row>13</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10</xdr:col>
                    <xdr:colOff>209550</xdr:colOff>
                    <xdr:row>12</xdr:row>
                    <xdr:rowOff>247650</xdr:rowOff>
                  </from>
                  <to>
                    <xdr:col>10</xdr:col>
                    <xdr:colOff>542925</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10</xdr:col>
                    <xdr:colOff>219075</xdr:colOff>
                    <xdr:row>14</xdr:row>
                    <xdr:rowOff>0</xdr:rowOff>
                  </from>
                  <to>
                    <xdr:col>10</xdr:col>
                    <xdr:colOff>552450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10</xdr:col>
                    <xdr:colOff>200025</xdr:colOff>
                    <xdr:row>15</xdr:row>
                    <xdr:rowOff>19050</xdr:rowOff>
                  </from>
                  <to>
                    <xdr:col>10</xdr:col>
                    <xdr:colOff>533400</xdr:colOff>
                    <xdr:row>16</xdr:row>
                    <xdr:rowOff>19050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200025</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10</xdr:col>
                    <xdr:colOff>209550</xdr:colOff>
                    <xdr:row>17</xdr:row>
                    <xdr:rowOff>19050</xdr:rowOff>
                  </from>
                  <to>
                    <xdr:col>10</xdr:col>
                    <xdr:colOff>542925</xdr:colOff>
                    <xdr:row>18</xdr:row>
                    <xdr:rowOff>19050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10</xdr:col>
                    <xdr:colOff>209550</xdr:colOff>
                    <xdr:row>18</xdr:row>
                    <xdr:rowOff>19050</xdr:rowOff>
                  </from>
                  <to>
                    <xdr:col>10</xdr:col>
                    <xdr:colOff>542925</xdr:colOff>
                    <xdr:row>19</xdr:row>
                    <xdr:rowOff>19050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10</xdr:col>
                    <xdr:colOff>200025</xdr:colOff>
                    <xdr:row>19</xdr:row>
                    <xdr:rowOff>19050</xdr:rowOff>
                  </from>
                  <to>
                    <xdr:col>10</xdr:col>
                    <xdr:colOff>533400</xdr:colOff>
                    <xdr:row>20</xdr:row>
                    <xdr:rowOff>19050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10</xdr:col>
                    <xdr:colOff>200025</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10</xdr:col>
                    <xdr:colOff>209550</xdr:colOff>
                    <xdr:row>21</xdr:row>
                    <xdr:rowOff>19050</xdr:rowOff>
                  </from>
                  <to>
                    <xdr:col>10</xdr:col>
                    <xdr:colOff>542925</xdr:colOff>
                    <xdr:row>22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209550</xdr:colOff>
                    <xdr:row>22</xdr:row>
                    <xdr:rowOff>19050</xdr:rowOff>
                  </from>
                  <to>
                    <xdr:col>10</xdr:col>
                    <xdr:colOff>542925</xdr:colOff>
                    <xdr:row>23</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10</xdr:col>
                    <xdr:colOff>209550</xdr:colOff>
                    <xdr:row>23</xdr:row>
                    <xdr:rowOff>19050</xdr:rowOff>
                  </from>
                  <to>
                    <xdr:col>10</xdr:col>
                    <xdr:colOff>542925</xdr:colOff>
                    <xdr:row>24</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11</xdr:col>
                    <xdr:colOff>209550</xdr:colOff>
                    <xdr:row>5</xdr:row>
                    <xdr:rowOff>228600</xdr:rowOff>
                  </from>
                  <to>
                    <xdr:col>11</xdr:col>
                    <xdr:colOff>542925</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11</xdr:col>
                    <xdr:colOff>219075</xdr:colOff>
                    <xdr:row>6</xdr:row>
                    <xdr:rowOff>238125</xdr:rowOff>
                  </from>
                  <to>
                    <xdr:col>11</xdr:col>
                    <xdr:colOff>552450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11</xdr:col>
                    <xdr:colOff>209550</xdr:colOff>
                    <xdr:row>8</xdr:row>
                    <xdr:rowOff>0</xdr:rowOff>
                  </from>
                  <to>
                    <xdr:col>11</xdr:col>
                    <xdr:colOff>542925</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11</xdr:col>
                    <xdr:colOff>209550</xdr:colOff>
                    <xdr:row>9</xdr:row>
                    <xdr:rowOff>19050</xdr:rowOff>
                  </from>
                  <to>
                    <xdr:col>11</xdr:col>
                    <xdr:colOff>542925</xdr:colOff>
                    <xdr:row>10</xdr:row>
                    <xdr:rowOff>19050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11</xdr:col>
                    <xdr:colOff>209550</xdr:colOff>
                    <xdr:row>10</xdr:row>
                    <xdr:rowOff>0</xdr:rowOff>
                  </from>
                  <to>
                    <xdr:col>11</xdr:col>
                    <xdr:colOff>542925</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11</xdr:col>
                    <xdr:colOff>200025</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11</xdr:col>
                    <xdr:colOff>209550</xdr:colOff>
                    <xdr:row>12</xdr:row>
                    <xdr:rowOff>9525</xdr:rowOff>
                  </from>
                  <to>
                    <xdr:col>11</xdr:col>
                    <xdr:colOff>542925</xdr:colOff>
                    <xdr:row>13</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11</xdr:col>
                    <xdr:colOff>209550</xdr:colOff>
                    <xdr:row>12</xdr:row>
                    <xdr:rowOff>247650</xdr:rowOff>
                  </from>
                  <to>
                    <xdr:col>11</xdr:col>
                    <xdr:colOff>542925</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11</xdr:col>
                    <xdr:colOff>219075</xdr:colOff>
                    <xdr:row>14</xdr:row>
                    <xdr:rowOff>0</xdr:rowOff>
                  </from>
                  <to>
                    <xdr:col>11</xdr:col>
                    <xdr:colOff>552450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11</xdr:col>
                    <xdr:colOff>200025</xdr:colOff>
                    <xdr:row>15</xdr:row>
                    <xdr:rowOff>19050</xdr:rowOff>
                  </from>
                  <to>
                    <xdr:col>11</xdr:col>
                    <xdr:colOff>533400</xdr:colOff>
                    <xdr:row>16</xdr:row>
                    <xdr:rowOff>19050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11</xdr:col>
                    <xdr:colOff>200025</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11</xdr:col>
                    <xdr:colOff>209550</xdr:colOff>
                    <xdr:row>17</xdr:row>
                    <xdr:rowOff>19050</xdr:rowOff>
                  </from>
                  <to>
                    <xdr:col>11</xdr:col>
                    <xdr:colOff>542925</xdr:colOff>
                    <xdr:row>18</xdr:row>
                    <xdr:rowOff>19050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11</xdr:col>
                    <xdr:colOff>209550</xdr:colOff>
                    <xdr:row>18</xdr:row>
                    <xdr:rowOff>19050</xdr:rowOff>
                  </from>
                  <to>
                    <xdr:col>11</xdr:col>
                    <xdr:colOff>542925</xdr:colOff>
                    <xdr:row>19</xdr:row>
                    <xdr:rowOff>19050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11</xdr:col>
                    <xdr:colOff>200025</xdr:colOff>
                    <xdr:row>19</xdr:row>
                    <xdr:rowOff>19050</xdr:rowOff>
                  </from>
                  <to>
                    <xdr:col>11</xdr:col>
                    <xdr:colOff>533400</xdr:colOff>
                    <xdr:row>20</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11</xdr:col>
                    <xdr:colOff>200025</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11</xdr:col>
                    <xdr:colOff>209550</xdr:colOff>
                    <xdr:row>21</xdr:row>
                    <xdr:rowOff>19050</xdr:rowOff>
                  </from>
                  <to>
                    <xdr:col>11</xdr:col>
                    <xdr:colOff>542925</xdr:colOff>
                    <xdr:row>22</xdr:row>
                    <xdr:rowOff>19050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11</xdr:col>
                    <xdr:colOff>209550</xdr:colOff>
                    <xdr:row>22</xdr:row>
                    <xdr:rowOff>19050</xdr:rowOff>
                  </from>
                  <to>
                    <xdr:col>11</xdr:col>
                    <xdr:colOff>542925</xdr:colOff>
                    <xdr:row>23</xdr:row>
                    <xdr:rowOff>19050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11</xdr:col>
                    <xdr:colOff>209550</xdr:colOff>
                    <xdr:row>23</xdr:row>
                    <xdr:rowOff>19050</xdr:rowOff>
                  </from>
                  <to>
                    <xdr:col>11</xdr:col>
                    <xdr:colOff>542925</xdr:colOff>
                    <xdr:row>24</xdr:row>
                    <xdr:rowOff>19050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10</xdr:col>
                    <xdr:colOff>209550</xdr:colOff>
                    <xdr:row>23</xdr:row>
                    <xdr:rowOff>228600</xdr:rowOff>
                  </from>
                  <to>
                    <xdr:col>10</xdr:col>
                    <xdr:colOff>542925</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219075</xdr:colOff>
                    <xdr:row>24</xdr:row>
                    <xdr:rowOff>238125</xdr:rowOff>
                  </from>
                  <to>
                    <xdr:col>10</xdr:col>
                    <xdr:colOff>552450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10</xdr:col>
                    <xdr:colOff>209550</xdr:colOff>
                    <xdr:row>26</xdr:row>
                    <xdr:rowOff>0</xdr:rowOff>
                  </from>
                  <to>
                    <xdr:col>10</xdr:col>
                    <xdr:colOff>542925</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209550</xdr:colOff>
                    <xdr:row>27</xdr:row>
                    <xdr:rowOff>19050</xdr:rowOff>
                  </from>
                  <to>
                    <xdr:col>10</xdr:col>
                    <xdr:colOff>542925</xdr:colOff>
                    <xdr:row>28</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209550</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10</xdr:col>
                    <xdr:colOff>200025</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10</xdr:col>
                    <xdr:colOff>209550</xdr:colOff>
                    <xdr:row>30</xdr:row>
                    <xdr:rowOff>9525</xdr:rowOff>
                  </from>
                  <to>
                    <xdr:col>10</xdr:col>
                    <xdr:colOff>542925</xdr:colOff>
                    <xdr:row>31</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209550</xdr:colOff>
                    <xdr:row>30</xdr:row>
                    <xdr:rowOff>247650</xdr:rowOff>
                  </from>
                  <to>
                    <xdr:col>10</xdr:col>
                    <xdr:colOff>542925</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10</xdr:col>
                    <xdr:colOff>219075</xdr:colOff>
                    <xdr:row>32</xdr:row>
                    <xdr:rowOff>0</xdr:rowOff>
                  </from>
                  <to>
                    <xdr:col>10</xdr:col>
                    <xdr:colOff>552450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200025</xdr:colOff>
                    <xdr:row>33</xdr:row>
                    <xdr:rowOff>19050</xdr:rowOff>
                  </from>
                  <to>
                    <xdr:col>10</xdr:col>
                    <xdr:colOff>533400</xdr:colOff>
                    <xdr:row>34</xdr:row>
                    <xdr:rowOff>19050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200025</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209550</xdr:colOff>
                    <xdr:row>35</xdr:row>
                    <xdr:rowOff>19050</xdr:rowOff>
                  </from>
                  <to>
                    <xdr:col>10</xdr:col>
                    <xdr:colOff>542925</xdr:colOff>
                    <xdr:row>36</xdr:row>
                    <xdr:rowOff>19050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10</xdr:col>
                    <xdr:colOff>209550</xdr:colOff>
                    <xdr:row>36</xdr:row>
                    <xdr:rowOff>19050</xdr:rowOff>
                  </from>
                  <to>
                    <xdr:col>10</xdr:col>
                    <xdr:colOff>542925</xdr:colOff>
                    <xdr:row>37</xdr:row>
                    <xdr:rowOff>19050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10</xdr:col>
                    <xdr:colOff>200025</xdr:colOff>
                    <xdr:row>37</xdr:row>
                    <xdr:rowOff>19050</xdr:rowOff>
                  </from>
                  <to>
                    <xdr:col>10</xdr:col>
                    <xdr:colOff>533400</xdr:colOff>
                    <xdr:row>38</xdr:row>
                    <xdr:rowOff>19050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10</xdr:col>
                    <xdr:colOff>200025</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209550</xdr:colOff>
                    <xdr:row>39</xdr:row>
                    <xdr:rowOff>19050</xdr:rowOff>
                  </from>
                  <to>
                    <xdr:col>10</xdr:col>
                    <xdr:colOff>542925</xdr:colOff>
                    <xdr:row>40</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209550</xdr:colOff>
                    <xdr:row>40</xdr:row>
                    <xdr:rowOff>19050</xdr:rowOff>
                  </from>
                  <to>
                    <xdr:col>10</xdr:col>
                    <xdr:colOff>542925</xdr:colOff>
                    <xdr:row>41</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11</xdr:col>
                    <xdr:colOff>209550</xdr:colOff>
                    <xdr:row>23</xdr:row>
                    <xdr:rowOff>228600</xdr:rowOff>
                  </from>
                  <to>
                    <xdr:col>11</xdr:col>
                    <xdr:colOff>542925</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11</xdr:col>
                    <xdr:colOff>219075</xdr:colOff>
                    <xdr:row>24</xdr:row>
                    <xdr:rowOff>238125</xdr:rowOff>
                  </from>
                  <to>
                    <xdr:col>11</xdr:col>
                    <xdr:colOff>552450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11</xdr:col>
                    <xdr:colOff>209550</xdr:colOff>
                    <xdr:row>26</xdr:row>
                    <xdr:rowOff>0</xdr:rowOff>
                  </from>
                  <to>
                    <xdr:col>11</xdr:col>
                    <xdr:colOff>542925</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11</xdr:col>
                    <xdr:colOff>209550</xdr:colOff>
                    <xdr:row>27</xdr:row>
                    <xdr:rowOff>19050</xdr:rowOff>
                  </from>
                  <to>
                    <xdr:col>11</xdr:col>
                    <xdr:colOff>542925</xdr:colOff>
                    <xdr:row>28</xdr:row>
                    <xdr:rowOff>19050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11</xdr:col>
                    <xdr:colOff>209550</xdr:colOff>
                    <xdr:row>28</xdr:row>
                    <xdr:rowOff>0</xdr:rowOff>
                  </from>
                  <to>
                    <xdr:col>11</xdr:col>
                    <xdr:colOff>542925</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11</xdr:col>
                    <xdr:colOff>200025</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11</xdr:col>
                    <xdr:colOff>209550</xdr:colOff>
                    <xdr:row>30</xdr:row>
                    <xdr:rowOff>9525</xdr:rowOff>
                  </from>
                  <to>
                    <xdr:col>11</xdr:col>
                    <xdr:colOff>542925</xdr:colOff>
                    <xdr:row>31</xdr:row>
                    <xdr:rowOff>9525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11</xdr:col>
                    <xdr:colOff>209550</xdr:colOff>
                    <xdr:row>30</xdr:row>
                    <xdr:rowOff>247650</xdr:rowOff>
                  </from>
                  <to>
                    <xdr:col>11</xdr:col>
                    <xdr:colOff>542925</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11</xdr:col>
                    <xdr:colOff>219075</xdr:colOff>
                    <xdr:row>32</xdr:row>
                    <xdr:rowOff>0</xdr:rowOff>
                  </from>
                  <to>
                    <xdr:col>11</xdr:col>
                    <xdr:colOff>552450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11</xdr:col>
                    <xdr:colOff>200025</xdr:colOff>
                    <xdr:row>33</xdr:row>
                    <xdr:rowOff>19050</xdr:rowOff>
                  </from>
                  <to>
                    <xdr:col>11</xdr:col>
                    <xdr:colOff>533400</xdr:colOff>
                    <xdr:row>34</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11</xdr:col>
                    <xdr:colOff>200025</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11</xdr:col>
                    <xdr:colOff>209550</xdr:colOff>
                    <xdr:row>35</xdr:row>
                    <xdr:rowOff>19050</xdr:rowOff>
                  </from>
                  <to>
                    <xdr:col>11</xdr:col>
                    <xdr:colOff>542925</xdr:colOff>
                    <xdr:row>36</xdr:row>
                    <xdr:rowOff>19050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11</xdr:col>
                    <xdr:colOff>209550</xdr:colOff>
                    <xdr:row>36</xdr:row>
                    <xdr:rowOff>19050</xdr:rowOff>
                  </from>
                  <to>
                    <xdr:col>11</xdr:col>
                    <xdr:colOff>542925</xdr:colOff>
                    <xdr:row>37</xdr:row>
                    <xdr:rowOff>19050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11</xdr:col>
                    <xdr:colOff>200025</xdr:colOff>
                    <xdr:row>37</xdr:row>
                    <xdr:rowOff>19050</xdr:rowOff>
                  </from>
                  <to>
                    <xdr:col>11</xdr:col>
                    <xdr:colOff>533400</xdr:colOff>
                    <xdr:row>38</xdr:row>
                    <xdr:rowOff>19050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11</xdr:col>
                    <xdr:colOff>200025</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11</xdr:col>
                    <xdr:colOff>209550</xdr:colOff>
                    <xdr:row>39</xdr:row>
                    <xdr:rowOff>19050</xdr:rowOff>
                  </from>
                  <to>
                    <xdr:col>11</xdr:col>
                    <xdr:colOff>542925</xdr:colOff>
                    <xdr:row>40</xdr:row>
                    <xdr:rowOff>19050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11</xdr:col>
                    <xdr:colOff>209550</xdr:colOff>
                    <xdr:row>40</xdr:row>
                    <xdr:rowOff>19050</xdr:rowOff>
                  </from>
                  <to>
                    <xdr:col>11</xdr:col>
                    <xdr:colOff>542925</xdr:colOff>
                    <xdr:row>41</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10</xdr:col>
                    <xdr:colOff>209550</xdr:colOff>
                    <xdr:row>42</xdr:row>
                    <xdr:rowOff>19050</xdr:rowOff>
                  </from>
                  <to>
                    <xdr:col>10</xdr:col>
                    <xdr:colOff>542925</xdr:colOff>
                    <xdr:row>43</xdr:row>
                    <xdr:rowOff>19050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11</xdr:col>
                    <xdr:colOff>209550</xdr:colOff>
                    <xdr:row>42</xdr:row>
                    <xdr:rowOff>19050</xdr:rowOff>
                  </from>
                  <to>
                    <xdr:col>11</xdr:col>
                    <xdr:colOff>542925</xdr:colOff>
                    <xdr:row>43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6"/>
  <sheetViews>
    <sheetView topLeftCell="A2" zoomScaleNormal="100" workbookViewId="0">
      <selection activeCell="A3" sqref="A3:XFD3"/>
    </sheetView>
  </sheetViews>
  <sheetFormatPr defaultRowHeight="15" x14ac:dyDescent="0.25"/>
  <cols>
    <col min="1" max="1" width="35.42578125" customWidth="1"/>
    <col min="2" max="9" width="19.140625" customWidth="1"/>
    <col min="10" max="10" width="18.85546875" customWidth="1"/>
  </cols>
  <sheetData>
    <row r="1" spans="1:12" ht="20.25" x14ac:dyDescent="0.25">
      <c r="A1" s="130" t="s">
        <v>202</v>
      </c>
      <c r="B1" s="130"/>
      <c r="C1" s="130"/>
      <c r="D1" s="130"/>
      <c r="E1" s="130"/>
      <c r="F1" s="130"/>
      <c r="G1" s="130"/>
      <c r="H1" s="130"/>
      <c r="I1" s="130"/>
      <c r="J1" s="130"/>
      <c r="K1" s="130"/>
      <c r="L1" s="130"/>
    </row>
    <row r="2" spans="1:12" ht="60" customHeight="1" x14ac:dyDescent="0.25">
      <c r="A2" s="158" t="s">
        <v>220</v>
      </c>
      <c r="B2" s="159"/>
      <c r="C2" s="159"/>
      <c r="D2" s="159"/>
      <c r="E2" s="159"/>
      <c r="F2" s="159"/>
      <c r="G2" s="159"/>
      <c r="H2" s="159"/>
      <c r="I2" s="159"/>
      <c r="J2" s="159"/>
      <c r="K2" s="159"/>
      <c r="L2" s="159"/>
    </row>
    <row r="3" spans="1:12" x14ac:dyDescent="0.25">
      <c r="A3" s="131" t="s">
        <v>1</v>
      </c>
      <c r="B3" s="131"/>
      <c r="C3" s="131"/>
      <c r="D3" s="131"/>
      <c r="E3" s="131"/>
      <c r="F3" s="131"/>
      <c r="G3" s="131"/>
      <c r="H3" s="131"/>
      <c r="I3" s="131"/>
      <c r="J3" s="131"/>
      <c r="K3" s="131"/>
      <c r="L3" s="131"/>
    </row>
    <row r="4" spans="1:12" ht="15.75" thickBot="1" x14ac:dyDescent="0.3">
      <c r="A4" s="132" t="str">
        <f>'Att. A.1'!A3:I3</f>
        <v>Pay rates for the year 18-19 SY</v>
      </c>
      <c r="B4" s="132"/>
      <c r="C4" s="132"/>
      <c r="D4" s="132"/>
      <c r="E4" s="132"/>
      <c r="F4" s="132"/>
      <c r="G4" s="132"/>
      <c r="H4" s="132"/>
      <c r="I4" s="132"/>
      <c r="J4" s="132"/>
      <c r="K4" s="132"/>
      <c r="L4" s="132"/>
    </row>
    <row r="5" spans="1:12" ht="22.5" customHeight="1" x14ac:dyDescent="0.25">
      <c r="A5" s="142" t="s">
        <v>20</v>
      </c>
      <c r="B5" s="32" t="s">
        <v>21</v>
      </c>
      <c r="C5" s="32" t="s">
        <v>23</v>
      </c>
      <c r="D5" s="32" t="s">
        <v>24</v>
      </c>
      <c r="E5" s="32" t="s">
        <v>25</v>
      </c>
      <c r="F5" s="32" t="s">
        <v>26</v>
      </c>
      <c r="G5" s="32" t="s">
        <v>27</v>
      </c>
      <c r="H5" s="115" t="s">
        <v>212</v>
      </c>
      <c r="I5" s="32" t="s">
        <v>33</v>
      </c>
      <c r="J5" s="32" t="s">
        <v>28</v>
      </c>
      <c r="K5" s="141" t="s">
        <v>10</v>
      </c>
      <c r="L5" s="142"/>
    </row>
    <row r="6" spans="1:12" ht="15.75" thickBot="1" x14ac:dyDescent="0.3">
      <c r="A6" s="143"/>
      <c r="B6" s="33" t="s">
        <v>22</v>
      </c>
      <c r="C6" s="33" t="s">
        <v>22</v>
      </c>
      <c r="D6" s="33" t="s">
        <v>22</v>
      </c>
      <c r="E6" s="33" t="s">
        <v>22</v>
      </c>
      <c r="F6" s="33" t="s">
        <v>22</v>
      </c>
      <c r="G6" s="33" t="s">
        <v>22</v>
      </c>
      <c r="H6" s="116" t="s">
        <v>22</v>
      </c>
      <c r="I6" s="33" t="s">
        <v>22</v>
      </c>
      <c r="J6" s="33" t="s">
        <v>22</v>
      </c>
      <c r="K6" s="30" t="s">
        <v>11</v>
      </c>
      <c r="L6" s="33" t="s">
        <v>12</v>
      </c>
    </row>
    <row r="7" spans="1:12" ht="18.75" customHeight="1" thickBot="1" x14ac:dyDescent="0.3">
      <c r="A7" s="99" t="s">
        <v>13</v>
      </c>
      <c r="B7" s="101">
        <v>0</v>
      </c>
      <c r="C7" s="101">
        <v>0</v>
      </c>
      <c r="D7" s="101">
        <v>0</v>
      </c>
      <c r="E7" s="101">
        <v>0</v>
      </c>
      <c r="F7" s="101">
        <v>0</v>
      </c>
      <c r="G7" s="101">
        <v>0</v>
      </c>
      <c r="H7" s="101">
        <v>0</v>
      </c>
      <c r="I7" s="101">
        <v>0</v>
      </c>
      <c r="J7" s="34">
        <f>SUM(B7:I7)</f>
        <v>0</v>
      </c>
      <c r="K7" s="102"/>
      <c r="L7" s="102"/>
    </row>
    <row r="8" spans="1:12" ht="18.75" customHeight="1" thickBot="1" x14ac:dyDescent="0.3">
      <c r="A8" s="99" t="s">
        <v>13</v>
      </c>
      <c r="B8" s="101">
        <v>0</v>
      </c>
      <c r="C8" s="101">
        <v>0</v>
      </c>
      <c r="D8" s="101">
        <v>0</v>
      </c>
      <c r="E8" s="101">
        <v>0</v>
      </c>
      <c r="F8" s="101">
        <v>0</v>
      </c>
      <c r="G8" s="101">
        <v>0</v>
      </c>
      <c r="H8" s="101">
        <v>0</v>
      </c>
      <c r="I8" s="101">
        <v>0</v>
      </c>
      <c r="J8" s="34">
        <f t="shared" ref="J8:J44" si="0">SUM(B8:I8)</f>
        <v>0</v>
      </c>
      <c r="K8" s="102"/>
      <c r="L8" s="102"/>
    </row>
    <row r="9" spans="1:12" ht="18.75" customHeight="1" thickBot="1" x14ac:dyDescent="0.3">
      <c r="A9" s="99" t="s">
        <v>13</v>
      </c>
      <c r="B9" s="101">
        <v>0</v>
      </c>
      <c r="C9" s="101">
        <v>0</v>
      </c>
      <c r="D9" s="101">
        <v>0</v>
      </c>
      <c r="E9" s="101">
        <v>0</v>
      </c>
      <c r="F9" s="101">
        <v>0</v>
      </c>
      <c r="G9" s="101">
        <v>0</v>
      </c>
      <c r="H9" s="101">
        <v>0</v>
      </c>
      <c r="I9" s="101">
        <v>0</v>
      </c>
      <c r="J9" s="34">
        <f t="shared" si="0"/>
        <v>0</v>
      </c>
      <c r="K9" s="102"/>
      <c r="L9" s="102"/>
    </row>
    <row r="10" spans="1:12" ht="18.75" customHeight="1" thickBot="1" x14ac:dyDescent="0.3">
      <c r="A10" s="99" t="s">
        <v>13</v>
      </c>
      <c r="B10" s="101">
        <v>0</v>
      </c>
      <c r="C10" s="101">
        <v>0</v>
      </c>
      <c r="D10" s="101">
        <v>0</v>
      </c>
      <c r="E10" s="101">
        <v>0</v>
      </c>
      <c r="F10" s="101">
        <v>0</v>
      </c>
      <c r="G10" s="101">
        <v>0</v>
      </c>
      <c r="H10" s="101">
        <v>0</v>
      </c>
      <c r="I10" s="101">
        <v>0</v>
      </c>
      <c r="J10" s="34">
        <f t="shared" si="0"/>
        <v>0</v>
      </c>
      <c r="K10" s="103"/>
      <c r="L10" s="104"/>
    </row>
    <row r="11" spans="1:12" ht="18.75" customHeight="1" thickBot="1" x14ac:dyDescent="0.3">
      <c r="A11" s="99" t="s">
        <v>13</v>
      </c>
      <c r="B11" s="101">
        <v>0</v>
      </c>
      <c r="C11" s="101">
        <v>0</v>
      </c>
      <c r="D11" s="101">
        <v>0</v>
      </c>
      <c r="E11" s="101">
        <v>0</v>
      </c>
      <c r="F11" s="101">
        <v>0</v>
      </c>
      <c r="G11" s="101">
        <v>0</v>
      </c>
      <c r="H11" s="101">
        <v>0</v>
      </c>
      <c r="I11" s="101">
        <v>0</v>
      </c>
      <c r="J11" s="34">
        <f t="shared" si="0"/>
        <v>0</v>
      </c>
      <c r="K11" s="102"/>
      <c r="L11" s="102"/>
    </row>
    <row r="12" spans="1:12" ht="18.75" customHeight="1" thickBot="1" x14ac:dyDescent="0.3">
      <c r="A12" s="99" t="s">
        <v>13</v>
      </c>
      <c r="B12" s="101">
        <v>0</v>
      </c>
      <c r="C12" s="101">
        <v>0</v>
      </c>
      <c r="D12" s="101">
        <v>0</v>
      </c>
      <c r="E12" s="101">
        <v>0</v>
      </c>
      <c r="F12" s="101">
        <v>0</v>
      </c>
      <c r="G12" s="101">
        <v>0</v>
      </c>
      <c r="H12" s="101">
        <v>0</v>
      </c>
      <c r="I12" s="101">
        <v>0</v>
      </c>
      <c r="J12" s="34">
        <f t="shared" si="0"/>
        <v>0</v>
      </c>
      <c r="K12" s="103"/>
      <c r="L12" s="104"/>
    </row>
    <row r="13" spans="1:12" ht="18.75" customHeight="1" thickBot="1" x14ac:dyDescent="0.3">
      <c r="A13" s="99" t="s">
        <v>13</v>
      </c>
      <c r="B13" s="101">
        <v>0</v>
      </c>
      <c r="C13" s="101">
        <v>0</v>
      </c>
      <c r="D13" s="101">
        <v>0</v>
      </c>
      <c r="E13" s="101">
        <v>0</v>
      </c>
      <c r="F13" s="101">
        <v>0</v>
      </c>
      <c r="G13" s="101">
        <v>0</v>
      </c>
      <c r="H13" s="101">
        <v>0</v>
      </c>
      <c r="I13" s="101">
        <v>0</v>
      </c>
      <c r="J13" s="34">
        <f t="shared" si="0"/>
        <v>0</v>
      </c>
      <c r="K13" s="102"/>
      <c r="L13" s="102"/>
    </row>
    <row r="14" spans="1:12" ht="18.75" customHeight="1" thickBot="1" x14ac:dyDescent="0.3">
      <c r="A14" s="99" t="s">
        <v>13</v>
      </c>
      <c r="B14" s="101">
        <v>0</v>
      </c>
      <c r="C14" s="101">
        <v>0</v>
      </c>
      <c r="D14" s="101">
        <v>0</v>
      </c>
      <c r="E14" s="101">
        <v>0</v>
      </c>
      <c r="F14" s="101">
        <v>0</v>
      </c>
      <c r="G14" s="101">
        <v>0</v>
      </c>
      <c r="H14" s="101">
        <v>0</v>
      </c>
      <c r="I14" s="101">
        <v>0</v>
      </c>
      <c r="J14" s="34">
        <f t="shared" si="0"/>
        <v>0</v>
      </c>
      <c r="K14" s="103"/>
      <c r="L14" s="104"/>
    </row>
    <row r="15" spans="1:12" ht="18.75" customHeight="1" thickBot="1" x14ac:dyDescent="0.3">
      <c r="A15" s="99" t="s">
        <v>13</v>
      </c>
      <c r="B15" s="101">
        <v>0</v>
      </c>
      <c r="C15" s="101">
        <v>0</v>
      </c>
      <c r="D15" s="101">
        <v>0</v>
      </c>
      <c r="E15" s="101">
        <v>0</v>
      </c>
      <c r="F15" s="101">
        <v>0</v>
      </c>
      <c r="G15" s="101">
        <v>0</v>
      </c>
      <c r="H15" s="101">
        <v>0</v>
      </c>
      <c r="I15" s="101">
        <v>0</v>
      </c>
      <c r="J15" s="34">
        <f t="shared" si="0"/>
        <v>0</v>
      </c>
      <c r="K15" s="102"/>
      <c r="L15" s="102"/>
    </row>
    <row r="16" spans="1:12" ht="18.75" customHeight="1" thickBot="1" x14ac:dyDescent="0.3">
      <c r="A16" s="99" t="s">
        <v>13</v>
      </c>
      <c r="B16" s="101">
        <v>0</v>
      </c>
      <c r="C16" s="101">
        <v>0</v>
      </c>
      <c r="D16" s="101">
        <v>0</v>
      </c>
      <c r="E16" s="101">
        <v>0</v>
      </c>
      <c r="F16" s="101">
        <v>0</v>
      </c>
      <c r="G16" s="101">
        <v>0</v>
      </c>
      <c r="H16" s="101">
        <v>0</v>
      </c>
      <c r="I16" s="101">
        <v>0</v>
      </c>
      <c r="J16" s="34">
        <f t="shared" si="0"/>
        <v>0</v>
      </c>
      <c r="K16" s="103"/>
      <c r="L16" s="104"/>
    </row>
    <row r="17" spans="1:12" ht="18.75" customHeight="1" thickBot="1" x14ac:dyDescent="0.3">
      <c r="A17" s="99" t="s">
        <v>13</v>
      </c>
      <c r="B17" s="101">
        <v>0</v>
      </c>
      <c r="C17" s="101">
        <v>0</v>
      </c>
      <c r="D17" s="101">
        <v>0</v>
      </c>
      <c r="E17" s="101">
        <v>0</v>
      </c>
      <c r="F17" s="101">
        <v>0</v>
      </c>
      <c r="G17" s="101">
        <v>0</v>
      </c>
      <c r="H17" s="101">
        <v>0</v>
      </c>
      <c r="I17" s="101">
        <v>0</v>
      </c>
      <c r="J17" s="34">
        <f t="shared" si="0"/>
        <v>0</v>
      </c>
      <c r="K17" s="102"/>
      <c r="L17" s="102"/>
    </row>
    <row r="18" spans="1:12" ht="18.75" customHeight="1" thickBot="1" x14ac:dyDescent="0.3">
      <c r="A18" s="99" t="s">
        <v>13</v>
      </c>
      <c r="B18" s="101">
        <v>0</v>
      </c>
      <c r="C18" s="101">
        <v>0</v>
      </c>
      <c r="D18" s="101">
        <v>0</v>
      </c>
      <c r="E18" s="101">
        <v>0</v>
      </c>
      <c r="F18" s="101">
        <v>0</v>
      </c>
      <c r="G18" s="101">
        <v>0</v>
      </c>
      <c r="H18" s="101">
        <v>0</v>
      </c>
      <c r="I18" s="101">
        <v>0</v>
      </c>
      <c r="J18" s="34">
        <f t="shared" si="0"/>
        <v>0</v>
      </c>
      <c r="K18" s="103"/>
      <c r="L18" s="104"/>
    </row>
    <row r="19" spans="1:12" ht="18.75" customHeight="1" thickBot="1" x14ac:dyDescent="0.3">
      <c r="A19" s="99" t="s">
        <v>13</v>
      </c>
      <c r="B19" s="101">
        <v>0</v>
      </c>
      <c r="C19" s="101">
        <v>0</v>
      </c>
      <c r="D19" s="101">
        <v>0</v>
      </c>
      <c r="E19" s="101">
        <v>0</v>
      </c>
      <c r="F19" s="101">
        <v>0</v>
      </c>
      <c r="G19" s="101">
        <v>0</v>
      </c>
      <c r="H19" s="101">
        <v>0</v>
      </c>
      <c r="I19" s="101">
        <v>0</v>
      </c>
      <c r="J19" s="34">
        <f t="shared" si="0"/>
        <v>0</v>
      </c>
      <c r="K19" s="102"/>
      <c r="L19" s="102"/>
    </row>
    <row r="20" spans="1:12" ht="18.75" customHeight="1" thickBot="1" x14ac:dyDescent="0.3">
      <c r="A20" s="99" t="s">
        <v>13</v>
      </c>
      <c r="B20" s="101">
        <v>0</v>
      </c>
      <c r="C20" s="101">
        <v>0</v>
      </c>
      <c r="D20" s="101">
        <v>0</v>
      </c>
      <c r="E20" s="101">
        <v>0</v>
      </c>
      <c r="F20" s="101">
        <v>0</v>
      </c>
      <c r="G20" s="101">
        <v>0</v>
      </c>
      <c r="H20" s="101">
        <v>0</v>
      </c>
      <c r="I20" s="101">
        <v>0</v>
      </c>
      <c r="J20" s="34">
        <f t="shared" si="0"/>
        <v>0</v>
      </c>
      <c r="K20" s="103"/>
      <c r="L20" s="104"/>
    </row>
    <row r="21" spans="1:12" ht="18.75" customHeight="1" thickBot="1" x14ac:dyDescent="0.3">
      <c r="A21" s="99" t="s">
        <v>13</v>
      </c>
      <c r="B21" s="101">
        <v>0</v>
      </c>
      <c r="C21" s="101">
        <v>0</v>
      </c>
      <c r="D21" s="101">
        <v>0</v>
      </c>
      <c r="E21" s="101">
        <v>0</v>
      </c>
      <c r="F21" s="101">
        <v>0</v>
      </c>
      <c r="G21" s="101">
        <v>0</v>
      </c>
      <c r="H21" s="101">
        <v>0</v>
      </c>
      <c r="I21" s="101">
        <v>0</v>
      </c>
      <c r="J21" s="34">
        <f t="shared" si="0"/>
        <v>0</v>
      </c>
      <c r="K21" s="102"/>
      <c r="L21" s="102"/>
    </row>
    <row r="22" spans="1:12" ht="18.75" customHeight="1" thickBot="1" x14ac:dyDescent="0.3">
      <c r="A22" s="99" t="s">
        <v>13</v>
      </c>
      <c r="B22" s="101">
        <v>0</v>
      </c>
      <c r="C22" s="101">
        <v>0</v>
      </c>
      <c r="D22" s="101">
        <v>0</v>
      </c>
      <c r="E22" s="101">
        <v>0</v>
      </c>
      <c r="F22" s="101">
        <v>0</v>
      </c>
      <c r="G22" s="101">
        <v>0</v>
      </c>
      <c r="H22" s="101">
        <v>0</v>
      </c>
      <c r="I22" s="101">
        <v>0</v>
      </c>
      <c r="J22" s="34">
        <f t="shared" si="0"/>
        <v>0</v>
      </c>
      <c r="K22" s="103"/>
      <c r="L22" s="104"/>
    </row>
    <row r="23" spans="1:12" ht="18.75" customHeight="1" thickBot="1" x14ac:dyDescent="0.3">
      <c r="A23" s="99" t="s">
        <v>13</v>
      </c>
      <c r="B23" s="101">
        <v>0</v>
      </c>
      <c r="C23" s="101">
        <v>0</v>
      </c>
      <c r="D23" s="101">
        <v>0</v>
      </c>
      <c r="E23" s="101">
        <v>0</v>
      </c>
      <c r="F23" s="101">
        <v>0</v>
      </c>
      <c r="G23" s="101">
        <v>0</v>
      </c>
      <c r="H23" s="101">
        <v>0</v>
      </c>
      <c r="I23" s="101">
        <v>0</v>
      </c>
      <c r="J23" s="34">
        <f t="shared" si="0"/>
        <v>0</v>
      </c>
      <c r="K23" s="102"/>
      <c r="L23" s="102"/>
    </row>
    <row r="24" spans="1:12" ht="18.75" customHeight="1" thickBot="1" x14ac:dyDescent="0.3">
      <c r="A24" s="99" t="s">
        <v>13</v>
      </c>
      <c r="B24" s="101">
        <v>0</v>
      </c>
      <c r="C24" s="101">
        <v>0</v>
      </c>
      <c r="D24" s="101">
        <v>0</v>
      </c>
      <c r="E24" s="101">
        <v>0</v>
      </c>
      <c r="F24" s="101">
        <v>0</v>
      </c>
      <c r="G24" s="101">
        <v>0</v>
      </c>
      <c r="H24" s="101">
        <v>0</v>
      </c>
      <c r="I24" s="101">
        <v>0</v>
      </c>
      <c r="J24" s="34">
        <f t="shared" si="0"/>
        <v>0</v>
      </c>
      <c r="K24" s="103"/>
      <c r="L24" s="104"/>
    </row>
    <row r="25" spans="1:12" ht="18.75" customHeight="1" thickBot="1" x14ac:dyDescent="0.3">
      <c r="A25" s="99" t="s">
        <v>13</v>
      </c>
      <c r="B25" s="101">
        <v>0</v>
      </c>
      <c r="C25" s="101">
        <v>0</v>
      </c>
      <c r="D25" s="101">
        <v>0</v>
      </c>
      <c r="E25" s="101">
        <v>0</v>
      </c>
      <c r="F25" s="101">
        <v>0</v>
      </c>
      <c r="G25" s="101">
        <v>0</v>
      </c>
      <c r="H25" s="101">
        <v>0</v>
      </c>
      <c r="I25" s="101">
        <v>0</v>
      </c>
      <c r="J25" s="34">
        <f t="shared" si="0"/>
        <v>0</v>
      </c>
      <c r="K25" s="103"/>
      <c r="L25" s="104"/>
    </row>
    <row r="26" spans="1:12" ht="18.75" customHeight="1" thickBot="1" x14ac:dyDescent="0.3">
      <c r="A26" s="99" t="s">
        <v>13</v>
      </c>
      <c r="B26" s="101">
        <v>0</v>
      </c>
      <c r="C26" s="101">
        <v>0</v>
      </c>
      <c r="D26" s="101">
        <v>0</v>
      </c>
      <c r="E26" s="101">
        <v>0</v>
      </c>
      <c r="F26" s="101">
        <v>0</v>
      </c>
      <c r="G26" s="101">
        <v>0</v>
      </c>
      <c r="H26" s="101">
        <v>0</v>
      </c>
      <c r="I26" s="101">
        <v>0</v>
      </c>
      <c r="J26" s="34">
        <f t="shared" si="0"/>
        <v>0</v>
      </c>
      <c r="K26" s="102"/>
      <c r="L26" s="102"/>
    </row>
    <row r="27" spans="1:12" ht="18.75" customHeight="1" thickBot="1" x14ac:dyDescent="0.3">
      <c r="A27" s="99" t="s">
        <v>13</v>
      </c>
      <c r="B27" s="101">
        <v>0</v>
      </c>
      <c r="C27" s="101">
        <v>0</v>
      </c>
      <c r="D27" s="101">
        <v>0</v>
      </c>
      <c r="E27" s="101">
        <v>0</v>
      </c>
      <c r="F27" s="101">
        <v>0</v>
      </c>
      <c r="G27" s="101">
        <v>0</v>
      </c>
      <c r="H27" s="101">
        <v>0</v>
      </c>
      <c r="I27" s="101">
        <v>0</v>
      </c>
      <c r="J27" s="34">
        <f t="shared" si="0"/>
        <v>0</v>
      </c>
      <c r="K27" s="102"/>
      <c r="L27" s="102"/>
    </row>
    <row r="28" spans="1:12" ht="18.75" customHeight="1" thickBot="1" x14ac:dyDescent="0.3">
      <c r="A28" s="99" t="s">
        <v>13</v>
      </c>
      <c r="B28" s="101">
        <v>0</v>
      </c>
      <c r="C28" s="101">
        <v>0</v>
      </c>
      <c r="D28" s="101">
        <v>0</v>
      </c>
      <c r="E28" s="101">
        <v>0</v>
      </c>
      <c r="F28" s="101">
        <v>0</v>
      </c>
      <c r="G28" s="101">
        <v>0</v>
      </c>
      <c r="H28" s="101">
        <v>0</v>
      </c>
      <c r="I28" s="101">
        <v>0</v>
      </c>
      <c r="J28" s="34">
        <f t="shared" si="0"/>
        <v>0</v>
      </c>
      <c r="K28" s="103"/>
      <c r="L28" s="104"/>
    </row>
    <row r="29" spans="1:12" ht="18.75" customHeight="1" thickBot="1" x14ac:dyDescent="0.3">
      <c r="A29" s="99" t="s">
        <v>13</v>
      </c>
      <c r="B29" s="101">
        <v>0</v>
      </c>
      <c r="C29" s="101">
        <v>0</v>
      </c>
      <c r="D29" s="101">
        <v>0</v>
      </c>
      <c r="E29" s="101">
        <v>0</v>
      </c>
      <c r="F29" s="101">
        <v>0</v>
      </c>
      <c r="G29" s="101">
        <v>0</v>
      </c>
      <c r="H29" s="101">
        <v>0</v>
      </c>
      <c r="I29" s="101">
        <v>0</v>
      </c>
      <c r="J29" s="34">
        <f t="shared" si="0"/>
        <v>0</v>
      </c>
      <c r="K29" s="102"/>
      <c r="L29" s="102"/>
    </row>
    <row r="30" spans="1:12" ht="18.75" customHeight="1" thickBot="1" x14ac:dyDescent="0.3">
      <c r="A30" s="99" t="s">
        <v>13</v>
      </c>
      <c r="B30" s="101">
        <v>0</v>
      </c>
      <c r="C30" s="101">
        <v>0</v>
      </c>
      <c r="D30" s="101">
        <v>0</v>
      </c>
      <c r="E30" s="101">
        <v>0</v>
      </c>
      <c r="F30" s="101">
        <v>0</v>
      </c>
      <c r="G30" s="101">
        <v>0</v>
      </c>
      <c r="H30" s="101">
        <v>0</v>
      </c>
      <c r="I30" s="101">
        <v>0</v>
      </c>
      <c r="J30" s="34">
        <f t="shared" si="0"/>
        <v>0</v>
      </c>
      <c r="K30" s="103"/>
      <c r="L30" s="104"/>
    </row>
    <row r="31" spans="1:12" ht="18.75" customHeight="1" thickBot="1" x14ac:dyDescent="0.3">
      <c r="A31" s="99" t="s">
        <v>13</v>
      </c>
      <c r="B31" s="101">
        <v>0</v>
      </c>
      <c r="C31" s="101">
        <v>0</v>
      </c>
      <c r="D31" s="101">
        <v>0</v>
      </c>
      <c r="E31" s="101">
        <v>0</v>
      </c>
      <c r="F31" s="101">
        <v>0</v>
      </c>
      <c r="G31" s="101">
        <v>0</v>
      </c>
      <c r="H31" s="101">
        <v>0</v>
      </c>
      <c r="I31" s="101">
        <v>0</v>
      </c>
      <c r="J31" s="34">
        <f t="shared" si="0"/>
        <v>0</v>
      </c>
      <c r="K31" s="102"/>
      <c r="L31" s="102"/>
    </row>
    <row r="32" spans="1:12" ht="18.75" customHeight="1" thickBot="1" x14ac:dyDescent="0.3">
      <c r="A32" s="99" t="s">
        <v>13</v>
      </c>
      <c r="B32" s="101">
        <v>0</v>
      </c>
      <c r="C32" s="101">
        <v>0</v>
      </c>
      <c r="D32" s="101">
        <v>0</v>
      </c>
      <c r="E32" s="101">
        <v>0</v>
      </c>
      <c r="F32" s="101">
        <v>0</v>
      </c>
      <c r="G32" s="101">
        <v>0</v>
      </c>
      <c r="H32" s="101">
        <v>0</v>
      </c>
      <c r="I32" s="101">
        <v>0</v>
      </c>
      <c r="J32" s="34">
        <f t="shared" si="0"/>
        <v>0</v>
      </c>
      <c r="K32" s="103"/>
      <c r="L32" s="104"/>
    </row>
    <row r="33" spans="1:12" ht="18.75" customHeight="1" thickBot="1" x14ac:dyDescent="0.3">
      <c r="A33" s="99" t="s">
        <v>13</v>
      </c>
      <c r="B33" s="101">
        <v>0</v>
      </c>
      <c r="C33" s="101">
        <v>0</v>
      </c>
      <c r="D33" s="101">
        <v>0</v>
      </c>
      <c r="E33" s="101">
        <v>0</v>
      </c>
      <c r="F33" s="101">
        <v>0</v>
      </c>
      <c r="G33" s="101">
        <v>0</v>
      </c>
      <c r="H33" s="101">
        <v>0</v>
      </c>
      <c r="I33" s="101">
        <v>0</v>
      </c>
      <c r="J33" s="34">
        <f t="shared" si="0"/>
        <v>0</v>
      </c>
      <c r="K33" s="102"/>
      <c r="L33" s="102"/>
    </row>
    <row r="34" spans="1:12" ht="18.75" customHeight="1" thickBot="1" x14ac:dyDescent="0.3">
      <c r="A34" s="99" t="s">
        <v>13</v>
      </c>
      <c r="B34" s="101">
        <v>0</v>
      </c>
      <c r="C34" s="101">
        <v>0</v>
      </c>
      <c r="D34" s="101">
        <v>0</v>
      </c>
      <c r="E34" s="101">
        <v>0</v>
      </c>
      <c r="F34" s="101">
        <v>0</v>
      </c>
      <c r="G34" s="101">
        <v>0</v>
      </c>
      <c r="H34" s="101">
        <v>0</v>
      </c>
      <c r="I34" s="101">
        <v>0</v>
      </c>
      <c r="J34" s="34">
        <f t="shared" si="0"/>
        <v>0</v>
      </c>
      <c r="K34" s="103"/>
      <c r="L34" s="104"/>
    </row>
    <row r="35" spans="1:12" ht="18.75" customHeight="1" thickBot="1" x14ac:dyDescent="0.3">
      <c r="A35" s="99" t="s">
        <v>13</v>
      </c>
      <c r="B35" s="101">
        <v>0</v>
      </c>
      <c r="C35" s="101">
        <v>0</v>
      </c>
      <c r="D35" s="101">
        <v>0</v>
      </c>
      <c r="E35" s="101">
        <v>0</v>
      </c>
      <c r="F35" s="101">
        <v>0</v>
      </c>
      <c r="G35" s="101">
        <v>0</v>
      </c>
      <c r="H35" s="101">
        <v>0</v>
      </c>
      <c r="I35" s="101">
        <v>0</v>
      </c>
      <c r="J35" s="34">
        <f t="shared" si="0"/>
        <v>0</v>
      </c>
      <c r="K35" s="102"/>
      <c r="L35" s="102"/>
    </row>
    <row r="36" spans="1:12" ht="18.75" customHeight="1" thickBot="1" x14ac:dyDescent="0.3">
      <c r="A36" s="99" t="s">
        <v>13</v>
      </c>
      <c r="B36" s="101">
        <v>0</v>
      </c>
      <c r="C36" s="101">
        <v>0</v>
      </c>
      <c r="D36" s="101">
        <v>0</v>
      </c>
      <c r="E36" s="101">
        <v>0</v>
      </c>
      <c r="F36" s="101">
        <v>0</v>
      </c>
      <c r="G36" s="101">
        <v>0</v>
      </c>
      <c r="H36" s="101">
        <v>0</v>
      </c>
      <c r="I36" s="101">
        <v>0</v>
      </c>
      <c r="J36" s="34">
        <f t="shared" si="0"/>
        <v>0</v>
      </c>
      <c r="K36" s="103"/>
      <c r="L36" s="104"/>
    </row>
    <row r="37" spans="1:12" ht="18.75" customHeight="1" thickBot="1" x14ac:dyDescent="0.3">
      <c r="A37" s="99" t="s">
        <v>13</v>
      </c>
      <c r="B37" s="101">
        <v>0</v>
      </c>
      <c r="C37" s="101">
        <v>0</v>
      </c>
      <c r="D37" s="101">
        <v>0</v>
      </c>
      <c r="E37" s="101">
        <v>0</v>
      </c>
      <c r="F37" s="101">
        <v>0</v>
      </c>
      <c r="G37" s="101">
        <v>0</v>
      </c>
      <c r="H37" s="101">
        <v>0</v>
      </c>
      <c r="I37" s="101">
        <v>0</v>
      </c>
      <c r="J37" s="34">
        <f t="shared" si="0"/>
        <v>0</v>
      </c>
      <c r="K37" s="102"/>
      <c r="L37" s="102"/>
    </row>
    <row r="38" spans="1:12" ht="18.75" customHeight="1" thickBot="1" x14ac:dyDescent="0.3">
      <c r="A38" s="99" t="s">
        <v>13</v>
      </c>
      <c r="B38" s="101">
        <v>0</v>
      </c>
      <c r="C38" s="101">
        <v>0</v>
      </c>
      <c r="D38" s="101">
        <v>0</v>
      </c>
      <c r="E38" s="101">
        <v>0</v>
      </c>
      <c r="F38" s="101">
        <v>0</v>
      </c>
      <c r="G38" s="101">
        <v>0</v>
      </c>
      <c r="H38" s="101">
        <v>0</v>
      </c>
      <c r="I38" s="101">
        <v>0</v>
      </c>
      <c r="J38" s="34">
        <f t="shared" si="0"/>
        <v>0</v>
      </c>
      <c r="K38" s="103"/>
      <c r="L38" s="104"/>
    </row>
    <row r="39" spans="1:12" ht="18.75" customHeight="1" thickBot="1" x14ac:dyDescent="0.3">
      <c r="A39" s="99" t="s">
        <v>13</v>
      </c>
      <c r="B39" s="101">
        <v>0</v>
      </c>
      <c r="C39" s="101">
        <v>0</v>
      </c>
      <c r="D39" s="101">
        <v>0</v>
      </c>
      <c r="E39" s="101">
        <v>0</v>
      </c>
      <c r="F39" s="101">
        <v>0</v>
      </c>
      <c r="G39" s="101">
        <v>0</v>
      </c>
      <c r="H39" s="101">
        <v>0</v>
      </c>
      <c r="I39" s="101">
        <v>0</v>
      </c>
      <c r="J39" s="34">
        <f t="shared" si="0"/>
        <v>0</v>
      </c>
      <c r="K39" s="102"/>
      <c r="L39" s="102"/>
    </row>
    <row r="40" spans="1:12" ht="18.75" customHeight="1" thickBot="1" x14ac:dyDescent="0.3">
      <c r="A40" s="99" t="s">
        <v>13</v>
      </c>
      <c r="B40" s="101">
        <v>0</v>
      </c>
      <c r="C40" s="101">
        <v>0</v>
      </c>
      <c r="D40" s="101">
        <v>0</v>
      </c>
      <c r="E40" s="101">
        <v>0</v>
      </c>
      <c r="F40" s="101">
        <v>0</v>
      </c>
      <c r="G40" s="101">
        <v>0</v>
      </c>
      <c r="H40" s="101">
        <v>0</v>
      </c>
      <c r="I40" s="101">
        <v>0</v>
      </c>
      <c r="J40" s="34">
        <f t="shared" si="0"/>
        <v>0</v>
      </c>
      <c r="K40" s="103"/>
      <c r="L40" s="104"/>
    </row>
    <row r="41" spans="1:12" ht="18.75" customHeight="1" thickBot="1" x14ac:dyDescent="0.3">
      <c r="A41" s="99" t="s">
        <v>13</v>
      </c>
      <c r="B41" s="101">
        <v>0</v>
      </c>
      <c r="C41" s="101">
        <v>0</v>
      </c>
      <c r="D41" s="101">
        <v>0</v>
      </c>
      <c r="E41" s="101">
        <v>0</v>
      </c>
      <c r="F41" s="101">
        <v>0</v>
      </c>
      <c r="G41" s="101">
        <v>0</v>
      </c>
      <c r="H41" s="101">
        <v>0</v>
      </c>
      <c r="I41" s="101">
        <v>0</v>
      </c>
      <c r="J41" s="34">
        <f t="shared" si="0"/>
        <v>0</v>
      </c>
      <c r="K41" s="102"/>
      <c r="L41" s="102"/>
    </row>
    <row r="42" spans="1:12" ht="18.75" customHeight="1" thickBot="1" x14ac:dyDescent="0.3">
      <c r="A42" s="99" t="s">
        <v>13</v>
      </c>
      <c r="B42" s="101">
        <v>0</v>
      </c>
      <c r="C42" s="101">
        <v>0</v>
      </c>
      <c r="D42" s="101">
        <v>0</v>
      </c>
      <c r="E42" s="101">
        <v>0</v>
      </c>
      <c r="F42" s="101">
        <v>0</v>
      </c>
      <c r="G42" s="101">
        <v>0</v>
      </c>
      <c r="H42" s="101">
        <v>0</v>
      </c>
      <c r="I42" s="101">
        <v>0</v>
      </c>
      <c r="J42" s="34">
        <f t="shared" si="0"/>
        <v>0</v>
      </c>
      <c r="K42" s="103"/>
      <c r="L42" s="104"/>
    </row>
    <row r="43" spans="1:12" ht="18.75" customHeight="1" thickBot="1" x14ac:dyDescent="0.3">
      <c r="A43" s="99" t="s">
        <v>13</v>
      </c>
      <c r="B43" s="101">
        <v>0</v>
      </c>
      <c r="C43" s="101">
        <v>0</v>
      </c>
      <c r="D43" s="101">
        <v>0</v>
      </c>
      <c r="E43" s="101">
        <v>0</v>
      </c>
      <c r="F43" s="101">
        <v>0</v>
      </c>
      <c r="G43" s="101">
        <v>0</v>
      </c>
      <c r="H43" s="101">
        <v>0</v>
      </c>
      <c r="I43" s="101">
        <v>0</v>
      </c>
      <c r="J43" s="34">
        <f t="shared" si="0"/>
        <v>0</v>
      </c>
      <c r="K43" s="103"/>
      <c r="L43" s="104"/>
    </row>
    <row r="44" spans="1:12" ht="18.75" customHeight="1" thickBot="1" x14ac:dyDescent="0.3">
      <c r="A44" s="99" t="s">
        <v>13</v>
      </c>
      <c r="B44" s="101">
        <v>0</v>
      </c>
      <c r="C44" s="101">
        <v>0</v>
      </c>
      <c r="D44" s="101">
        <v>0</v>
      </c>
      <c r="E44" s="101">
        <v>0</v>
      </c>
      <c r="F44" s="101">
        <v>0</v>
      </c>
      <c r="G44" s="101">
        <v>0</v>
      </c>
      <c r="H44" s="101">
        <v>0</v>
      </c>
      <c r="I44" s="101">
        <v>0</v>
      </c>
      <c r="J44" s="34">
        <f t="shared" si="0"/>
        <v>0</v>
      </c>
      <c r="K44" s="102"/>
      <c r="L44" s="102"/>
    </row>
    <row r="45" spans="1:12" ht="18.75" customHeight="1" thickBot="1" x14ac:dyDescent="0.3">
      <c r="A45" s="99" t="s">
        <v>13</v>
      </c>
      <c r="B45" s="101">
        <v>0</v>
      </c>
      <c r="C45" s="101">
        <v>0</v>
      </c>
      <c r="D45" s="101">
        <v>0</v>
      </c>
      <c r="E45" s="101">
        <v>0</v>
      </c>
      <c r="F45" s="101">
        <v>0</v>
      </c>
      <c r="G45" s="101">
        <v>0</v>
      </c>
      <c r="H45" s="101">
        <v>0</v>
      </c>
      <c r="I45" s="101">
        <v>0</v>
      </c>
      <c r="J45" s="34">
        <f t="shared" ref="J45:J62" si="1">SUM(B45:I45)</f>
        <v>0</v>
      </c>
      <c r="K45" s="102"/>
      <c r="L45" s="102"/>
    </row>
    <row r="46" spans="1:12" ht="18.75" customHeight="1" thickBot="1" x14ac:dyDescent="0.3">
      <c r="A46" s="99" t="s">
        <v>13</v>
      </c>
      <c r="B46" s="101">
        <v>0</v>
      </c>
      <c r="C46" s="101">
        <v>0</v>
      </c>
      <c r="D46" s="101">
        <v>0</v>
      </c>
      <c r="E46" s="101">
        <v>0</v>
      </c>
      <c r="F46" s="101">
        <v>0</v>
      </c>
      <c r="G46" s="101">
        <v>0</v>
      </c>
      <c r="H46" s="101">
        <v>0</v>
      </c>
      <c r="I46" s="101">
        <v>0</v>
      </c>
      <c r="J46" s="34">
        <f t="shared" si="1"/>
        <v>0</v>
      </c>
      <c r="K46" s="102"/>
      <c r="L46" s="102"/>
    </row>
    <row r="47" spans="1:12" ht="18.75" customHeight="1" thickBot="1" x14ac:dyDescent="0.3">
      <c r="A47" s="99" t="s">
        <v>13</v>
      </c>
      <c r="B47" s="101">
        <v>0</v>
      </c>
      <c r="C47" s="101">
        <v>0</v>
      </c>
      <c r="D47" s="101">
        <v>0</v>
      </c>
      <c r="E47" s="101">
        <v>0</v>
      </c>
      <c r="F47" s="101">
        <v>0</v>
      </c>
      <c r="G47" s="101">
        <v>0</v>
      </c>
      <c r="H47" s="101">
        <v>0</v>
      </c>
      <c r="I47" s="101">
        <v>0</v>
      </c>
      <c r="J47" s="34">
        <f t="shared" si="1"/>
        <v>0</v>
      </c>
      <c r="K47" s="103"/>
      <c r="L47" s="104"/>
    </row>
    <row r="48" spans="1:12" ht="18.75" customHeight="1" thickBot="1" x14ac:dyDescent="0.3">
      <c r="A48" s="99" t="s">
        <v>13</v>
      </c>
      <c r="B48" s="101">
        <v>0</v>
      </c>
      <c r="C48" s="101">
        <v>0</v>
      </c>
      <c r="D48" s="101">
        <v>0</v>
      </c>
      <c r="E48" s="101">
        <v>0</v>
      </c>
      <c r="F48" s="101">
        <v>0</v>
      </c>
      <c r="G48" s="101">
        <v>0</v>
      </c>
      <c r="H48" s="101">
        <v>0</v>
      </c>
      <c r="I48" s="101">
        <v>0</v>
      </c>
      <c r="J48" s="34">
        <f t="shared" si="1"/>
        <v>0</v>
      </c>
      <c r="K48" s="102"/>
      <c r="L48" s="102"/>
    </row>
    <row r="49" spans="1:12" ht="18.75" customHeight="1" thickBot="1" x14ac:dyDescent="0.3">
      <c r="A49" s="99" t="s">
        <v>13</v>
      </c>
      <c r="B49" s="101">
        <v>0</v>
      </c>
      <c r="C49" s="101">
        <v>0</v>
      </c>
      <c r="D49" s="101">
        <v>0</v>
      </c>
      <c r="E49" s="101">
        <v>0</v>
      </c>
      <c r="F49" s="101">
        <v>0</v>
      </c>
      <c r="G49" s="101">
        <v>0</v>
      </c>
      <c r="H49" s="101">
        <v>0</v>
      </c>
      <c r="I49" s="101">
        <v>0</v>
      </c>
      <c r="J49" s="34">
        <f t="shared" si="1"/>
        <v>0</v>
      </c>
      <c r="K49" s="103"/>
      <c r="L49" s="104"/>
    </row>
    <row r="50" spans="1:12" ht="18.75" customHeight="1" thickBot="1" x14ac:dyDescent="0.3">
      <c r="A50" s="99" t="s">
        <v>13</v>
      </c>
      <c r="B50" s="101">
        <v>0</v>
      </c>
      <c r="C50" s="101">
        <v>0</v>
      </c>
      <c r="D50" s="101">
        <v>0</v>
      </c>
      <c r="E50" s="101">
        <v>0</v>
      </c>
      <c r="F50" s="101">
        <v>0</v>
      </c>
      <c r="G50" s="101">
        <v>0</v>
      </c>
      <c r="H50" s="101">
        <v>0</v>
      </c>
      <c r="I50" s="101">
        <v>0</v>
      </c>
      <c r="J50" s="34">
        <f t="shared" si="1"/>
        <v>0</v>
      </c>
      <c r="K50" s="102"/>
      <c r="L50" s="102"/>
    </row>
    <row r="51" spans="1:12" ht="18.75" customHeight="1" thickBot="1" x14ac:dyDescent="0.3">
      <c r="A51" s="99" t="s">
        <v>13</v>
      </c>
      <c r="B51" s="101">
        <v>0</v>
      </c>
      <c r="C51" s="101">
        <v>0</v>
      </c>
      <c r="D51" s="101">
        <v>0</v>
      </c>
      <c r="E51" s="101">
        <v>0</v>
      </c>
      <c r="F51" s="101">
        <v>0</v>
      </c>
      <c r="G51" s="101">
        <v>0</v>
      </c>
      <c r="H51" s="101">
        <v>0</v>
      </c>
      <c r="I51" s="101">
        <v>0</v>
      </c>
      <c r="J51" s="34">
        <f t="shared" si="1"/>
        <v>0</v>
      </c>
      <c r="K51" s="103"/>
      <c r="L51" s="104"/>
    </row>
    <row r="52" spans="1:12" ht="18.75" customHeight="1" thickBot="1" x14ac:dyDescent="0.3">
      <c r="A52" s="99" t="s">
        <v>13</v>
      </c>
      <c r="B52" s="101">
        <v>0</v>
      </c>
      <c r="C52" s="101">
        <v>0</v>
      </c>
      <c r="D52" s="101">
        <v>0</v>
      </c>
      <c r="E52" s="101">
        <v>0</v>
      </c>
      <c r="F52" s="101">
        <v>0</v>
      </c>
      <c r="G52" s="101">
        <v>0</v>
      </c>
      <c r="H52" s="101">
        <v>0</v>
      </c>
      <c r="I52" s="101">
        <v>0</v>
      </c>
      <c r="J52" s="34">
        <f t="shared" si="1"/>
        <v>0</v>
      </c>
      <c r="K52" s="102"/>
      <c r="L52" s="102"/>
    </row>
    <row r="53" spans="1:12" ht="18.75" customHeight="1" thickBot="1" x14ac:dyDescent="0.3">
      <c r="A53" s="99" t="s">
        <v>13</v>
      </c>
      <c r="B53" s="101">
        <v>0</v>
      </c>
      <c r="C53" s="101">
        <v>0</v>
      </c>
      <c r="D53" s="101">
        <v>0</v>
      </c>
      <c r="E53" s="101">
        <v>0</v>
      </c>
      <c r="F53" s="101">
        <v>0</v>
      </c>
      <c r="G53" s="101">
        <v>0</v>
      </c>
      <c r="H53" s="101">
        <v>0</v>
      </c>
      <c r="I53" s="101">
        <v>0</v>
      </c>
      <c r="J53" s="34">
        <f t="shared" si="1"/>
        <v>0</v>
      </c>
      <c r="K53" s="103"/>
      <c r="L53" s="104"/>
    </row>
    <row r="54" spans="1:12" ht="18.75" customHeight="1" thickBot="1" x14ac:dyDescent="0.3">
      <c r="A54" s="99" t="s">
        <v>13</v>
      </c>
      <c r="B54" s="101">
        <v>0</v>
      </c>
      <c r="C54" s="101">
        <v>0</v>
      </c>
      <c r="D54" s="101">
        <v>0</v>
      </c>
      <c r="E54" s="101">
        <v>0</v>
      </c>
      <c r="F54" s="101">
        <v>0</v>
      </c>
      <c r="G54" s="101">
        <v>0</v>
      </c>
      <c r="H54" s="101">
        <v>0</v>
      </c>
      <c r="I54" s="101">
        <v>0</v>
      </c>
      <c r="J54" s="34">
        <f t="shared" si="1"/>
        <v>0</v>
      </c>
      <c r="K54" s="102"/>
      <c r="L54" s="102"/>
    </row>
    <row r="55" spans="1:12" ht="18.75" customHeight="1" thickBot="1" x14ac:dyDescent="0.3">
      <c r="A55" s="99" t="s">
        <v>13</v>
      </c>
      <c r="B55" s="101">
        <v>0</v>
      </c>
      <c r="C55" s="101">
        <v>0</v>
      </c>
      <c r="D55" s="101">
        <v>0</v>
      </c>
      <c r="E55" s="101">
        <v>0</v>
      </c>
      <c r="F55" s="101">
        <v>0</v>
      </c>
      <c r="G55" s="101">
        <v>0</v>
      </c>
      <c r="H55" s="101">
        <v>0</v>
      </c>
      <c r="I55" s="101">
        <v>0</v>
      </c>
      <c r="J55" s="34">
        <f t="shared" si="1"/>
        <v>0</v>
      </c>
      <c r="K55" s="103"/>
      <c r="L55" s="104"/>
    </row>
    <row r="56" spans="1:12" ht="18.75" customHeight="1" thickBot="1" x14ac:dyDescent="0.3">
      <c r="A56" s="99" t="s">
        <v>13</v>
      </c>
      <c r="B56" s="101">
        <v>0</v>
      </c>
      <c r="C56" s="101">
        <v>0</v>
      </c>
      <c r="D56" s="101">
        <v>0</v>
      </c>
      <c r="E56" s="101">
        <v>0</v>
      </c>
      <c r="F56" s="101">
        <v>0</v>
      </c>
      <c r="G56" s="101">
        <v>0</v>
      </c>
      <c r="H56" s="101">
        <v>0</v>
      </c>
      <c r="I56" s="101">
        <v>0</v>
      </c>
      <c r="J56" s="34">
        <f t="shared" si="1"/>
        <v>0</v>
      </c>
      <c r="K56" s="102"/>
      <c r="L56" s="102"/>
    </row>
    <row r="57" spans="1:12" ht="18.75" customHeight="1" thickBot="1" x14ac:dyDescent="0.3">
      <c r="A57" s="99" t="s">
        <v>13</v>
      </c>
      <c r="B57" s="101">
        <v>0</v>
      </c>
      <c r="C57" s="101">
        <v>0</v>
      </c>
      <c r="D57" s="101">
        <v>0</v>
      </c>
      <c r="E57" s="101">
        <v>0</v>
      </c>
      <c r="F57" s="101">
        <v>0</v>
      </c>
      <c r="G57" s="101">
        <v>0</v>
      </c>
      <c r="H57" s="101">
        <v>0</v>
      </c>
      <c r="I57" s="101">
        <v>0</v>
      </c>
      <c r="J57" s="34">
        <f t="shared" si="1"/>
        <v>0</v>
      </c>
      <c r="K57" s="103"/>
      <c r="L57" s="104"/>
    </row>
    <row r="58" spans="1:12" ht="18.75" customHeight="1" thickBot="1" x14ac:dyDescent="0.3">
      <c r="A58" s="99" t="s">
        <v>13</v>
      </c>
      <c r="B58" s="101">
        <v>0</v>
      </c>
      <c r="C58" s="101">
        <v>0</v>
      </c>
      <c r="D58" s="101">
        <v>0</v>
      </c>
      <c r="E58" s="101">
        <v>0</v>
      </c>
      <c r="F58" s="101">
        <v>0</v>
      </c>
      <c r="G58" s="101">
        <v>0</v>
      </c>
      <c r="H58" s="101">
        <v>0</v>
      </c>
      <c r="I58" s="101">
        <v>0</v>
      </c>
      <c r="J58" s="34">
        <f t="shared" si="1"/>
        <v>0</v>
      </c>
      <c r="K58" s="102"/>
      <c r="L58" s="102"/>
    </row>
    <row r="59" spans="1:12" ht="18.75" customHeight="1" thickBot="1" x14ac:dyDescent="0.3">
      <c r="A59" s="99" t="s">
        <v>13</v>
      </c>
      <c r="B59" s="101">
        <v>0</v>
      </c>
      <c r="C59" s="101">
        <v>0</v>
      </c>
      <c r="D59" s="101">
        <v>0</v>
      </c>
      <c r="E59" s="101">
        <v>0</v>
      </c>
      <c r="F59" s="101">
        <v>0</v>
      </c>
      <c r="G59" s="101">
        <v>0</v>
      </c>
      <c r="H59" s="101">
        <v>0</v>
      </c>
      <c r="I59" s="101">
        <v>0</v>
      </c>
      <c r="J59" s="34">
        <f t="shared" si="1"/>
        <v>0</v>
      </c>
      <c r="K59" s="103"/>
      <c r="L59" s="104"/>
    </row>
    <row r="60" spans="1:12" ht="18.75" customHeight="1" thickBot="1" x14ac:dyDescent="0.3">
      <c r="A60" s="99" t="s">
        <v>13</v>
      </c>
      <c r="B60" s="101">
        <v>0</v>
      </c>
      <c r="C60" s="101">
        <v>0</v>
      </c>
      <c r="D60" s="101">
        <v>0</v>
      </c>
      <c r="E60" s="101">
        <v>0</v>
      </c>
      <c r="F60" s="101">
        <v>0</v>
      </c>
      <c r="G60" s="101">
        <v>0</v>
      </c>
      <c r="H60" s="101">
        <v>0</v>
      </c>
      <c r="I60" s="101">
        <v>0</v>
      </c>
      <c r="J60" s="34">
        <f t="shared" si="1"/>
        <v>0</v>
      </c>
      <c r="K60" s="102"/>
      <c r="L60" s="102"/>
    </row>
    <row r="61" spans="1:12" ht="18.75" customHeight="1" thickBot="1" x14ac:dyDescent="0.3">
      <c r="A61" s="99" t="s">
        <v>13</v>
      </c>
      <c r="B61" s="101">
        <v>0</v>
      </c>
      <c r="C61" s="101">
        <v>0</v>
      </c>
      <c r="D61" s="101">
        <v>0</v>
      </c>
      <c r="E61" s="101">
        <v>0</v>
      </c>
      <c r="F61" s="101">
        <v>0</v>
      </c>
      <c r="G61" s="101">
        <v>0</v>
      </c>
      <c r="H61" s="101">
        <v>0</v>
      </c>
      <c r="I61" s="101">
        <v>0</v>
      </c>
      <c r="J61" s="34">
        <f t="shared" si="1"/>
        <v>0</v>
      </c>
      <c r="K61" s="103"/>
      <c r="L61" s="104"/>
    </row>
    <row r="62" spans="1:12" ht="18.75" customHeight="1" thickBot="1" x14ac:dyDescent="0.3">
      <c r="A62" s="99" t="s">
        <v>13</v>
      </c>
      <c r="B62" s="101">
        <v>0</v>
      </c>
      <c r="C62" s="101">
        <v>0</v>
      </c>
      <c r="D62" s="101">
        <v>0</v>
      </c>
      <c r="E62" s="101">
        <v>0</v>
      </c>
      <c r="F62" s="101">
        <v>0</v>
      </c>
      <c r="G62" s="101">
        <v>0</v>
      </c>
      <c r="H62" s="101">
        <v>0</v>
      </c>
      <c r="I62" s="101">
        <v>0</v>
      </c>
      <c r="J62" s="34">
        <f t="shared" si="1"/>
        <v>0</v>
      </c>
      <c r="K62" s="103"/>
      <c r="L62" s="104"/>
    </row>
    <row r="63" spans="1:12" ht="18.75" customHeight="1" thickBot="1" x14ac:dyDescent="0.3">
      <c r="A63" s="3" t="s">
        <v>29</v>
      </c>
      <c r="B63" s="18">
        <f>SUM(B7:B62)</f>
        <v>0</v>
      </c>
      <c r="C63" s="18">
        <f t="shared" ref="C63:J63" si="2">SUM(C7:C62)</f>
        <v>0</v>
      </c>
      <c r="D63" s="18">
        <f t="shared" si="2"/>
        <v>0</v>
      </c>
      <c r="E63" s="18">
        <f t="shared" si="2"/>
        <v>0</v>
      </c>
      <c r="F63" s="18">
        <f t="shared" si="2"/>
        <v>0</v>
      </c>
      <c r="G63" s="18">
        <f t="shared" si="2"/>
        <v>0</v>
      </c>
      <c r="H63" s="18">
        <f t="shared" ref="H63" si="3">SUM(H7:H62)</f>
        <v>0</v>
      </c>
      <c r="I63" s="18">
        <f t="shared" si="2"/>
        <v>0</v>
      </c>
      <c r="J63" s="18">
        <f t="shared" si="2"/>
        <v>0</v>
      </c>
      <c r="K63" s="4"/>
      <c r="L63" s="5"/>
    </row>
    <row r="64" spans="1:12" x14ac:dyDescent="0.25">
      <c r="A64" s="155" t="s">
        <v>30</v>
      </c>
      <c r="B64" s="155"/>
      <c r="C64" s="155"/>
      <c r="D64" s="155"/>
      <c r="E64" s="155"/>
      <c r="F64" s="155"/>
      <c r="G64" s="155"/>
      <c r="H64" s="155"/>
      <c r="I64" s="155"/>
      <c r="J64" s="155"/>
      <c r="K64" s="155"/>
      <c r="L64" s="155"/>
    </row>
    <row r="65" spans="1:12" x14ac:dyDescent="0.25">
      <c r="A65" s="156" t="s">
        <v>199</v>
      </c>
      <c r="B65" s="156"/>
      <c r="C65" s="156"/>
      <c r="D65" s="156"/>
      <c r="E65" s="156"/>
      <c r="F65" s="156"/>
      <c r="G65" s="156"/>
      <c r="H65" s="156"/>
      <c r="I65" s="156"/>
      <c r="J65" s="156"/>
      <c r="K65" s="156"/>
      <c r="L65" s="156"/>
    </row>
    <row r="66" spans="1:12" x14ac:dyDescent="0.25">
      <c r="A66" s="157" t="s">
        <v>32</v>
      </c>
      <c r="B66" s="157"/>
      <c r="C66" s="157"/>
      <c r="D66" s="157"/>
      <c r="E66" s="157"/>
      <c r="F66" s="157"/>
      <c r="G66" s="157"/>
      <c r="H66" s="157"/>
      <c r="I66" s="157"/>
      <c r="J66" s="157"/>
      <c r="K66" s="157"/>
      <c r="L66" s="157"/>
    </row>
  </sheetData>
  <sheetProtection algorithmName="SHA-512" hashValue="8DAB295GpbuSphEHljcdV7s3B67LmOs+/HwxJW6bng8OPWWdh6FwXMAVwgwfkbswgH9Dbph402ZEHosjLGBw0A==" saltValue="mXfu7exT6nPmdvKqh56tZQ==" spinCount="100000" sheet="1" objects="1" scenarios="1"/>
  <mergeCells count="9">
    <mergeCell ref="A64:L64"/>
    <mergeCell ref="A65:L65"/>
    <mergeCell ref="A66:L66"/>
    <mergeCell ref="A1:L1"/>
    <mergeCell ref="A2:L2"/>
    <mergeCell ref="A3:L3"/>
    <mergeCell ref="A4:L4"/>
    <mergeCell ref="A5:A6"/>
    <mergeCell ref="K5:L5"/>
  </mergeCells>
  <pageMargins left="0.25" right="0.25" top="0.75" bottom="0.75" header="0.3" footer="0.3"/>
  <pageSetup scale="59" fitToHeight="0" orientation="landscape" r:id="rId1"/>
  <headerFooter>
    <oddHeader xml:space="preserve">&amp;CAttachment A.4: Proposed Operations—Staffing Model
Fringe Benefit Cost Worksheet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209550</xdr:colOff>
                    <xdr:row>5</xdr:row>
                    <xdr:rowOff>190500</xdr:rowOff>
                  </from>
                  <to>
                    <xdr:col>10</xdr:col>
                    <xdr:colOff>542925</xdr:colOff>
                    <xdr:row>6</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209550</xdr:colOff>
                    <xdr:row>43</xdr:row>
                    <xdr:rowOff>228600</xdr:rowOff>
                  </from>
                  <to>
                    <xdr:col>10</xdr:col>
                    <xdr:colOff>542925</xdr:colOff>
                    <xdr:row>44</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219075</xdr:colOff>
                    <xdr:row>44</xdr:row>
                    <xdr:rowOff>238125</xdr:rowOff>
                  </from>
                  <to>
                    <xdr:col>10</xdr:col>
                    <xdr:colOff>552450</xdr:colOff>
                    <xdr:row>45</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209550</xdr:colOff>
                    <xdr:row>46</xdr:row>
                    <xdr:rowOff>0</xdr:rowOff>
                  </from>
                  <to>
                    <xdr:col>10</xdr:col>
                    <xdr:colOff>542925</xdr:colOff>
                    <xdr:row>46</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209550</xdr:colOff>
                    <xdr:row>47</xdr:row>
                    <xdr:rowOff>19050</xdr:rowOff>
                  </from>
                  <to>
                    <xdr:col>10</xdr:col>
                    <xdr:colOff>542925</xdr:colOff>
                    <xdr:row>48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209550</xdr:colOff>
                    <xdr:row>48</xdr:row>
                    <xdr:rowOff>0</xdr:rowOff>
                  </from>
                  <to>
                    <xdr:col>10</xdr:col>
                    <xdr:colOff>542925</xdr:colOff>
                    <xdr:row>48</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200025</xdr:colOff>
                    <xdr:row>49</xdr:row>
                    <xdr:rowOff>0</xdr:rowOff>
                  </from>
                  <to>
                    <xdr:col>10</xdr:col>
                    <xdr:colOff>533400</xdr:colOff>
                    <xdr:row>49</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209550</xdr:colOff>
                    <xdr:row>50</xdr:row>
                    <xdr:rowOff>9525</xdr:rowOff>
                  </from>
                  <to>
                    <xdr:col>10</xdr:col>
                    <xdr:colOff>542925</xdr:colOff>
                    <xdr:row>50</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209550</xdr:colOff>
                    <xdr:row>50</xdr:row>
                    <xdr:rowOff>247650</xdr:rowOff>
                  </from>
                  <to>
                    <xdr:col>10</xdr:col>
                    <xdr:colOff>542925</xdr:colOff>
                    <xdr:row>51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219075</xdr:colOff>
                    <xdr:row>52</xdr:row>
                    <xdr:rowOff>0</xdr:rowOff>
                  </from>
                  <to>
                    <xdr:col>10</xdr:col>
                    <xdr:colOff>552450</xdr:colOff>
                    <xdr:row>52</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200025</xdr:colOff>
                    <xdr:row>53</xdr:row>
                    <xdr:rowOff>19050</xdr:rowOff>
                  </from>
                  <to>
                    <xdr:col>10</xdr:col>
                    <xdr:colOff>533400</xdr:colOff>
                    <xdr:row>54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200025</xdr:colOff>
                    <xdr:row>54</xdr:row>
                    <xdr:rowOff>0</xdr:rowOff>
                  </from>
                  <to>
                    <xdr:col>10</xdr:col>
                    <xdr:colOff>533400</xdr:colOff>
                    <xdr:row>54</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209550</xdr:colOff>
                    <xdr:row>55</xdr:row>
                    <xdr:rowOff>19050</xdr:rowOff>
                  </from>
                  <to>
                    <xdr:col>10</xdr:col>
                    <xdr:colOff>542925</xdr:colOff>
                    <xdr:row>56</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209550</xdr:colOff>
                    <xdr:row>56</xdr:row>
                    <xdr:rowOff>19050</xdr:rowOff>
                  </from>
                  <to>
                    <xdr:col>10</xdr:col>
                    <xdr:colOff>542925</xdr:colOff>
                    <xdr:row>57</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200025</xdr:colOff>
                    <xdr:row>57</xdr:row>
                    <xdr:rowOff>19050</xdr:rowOff>
                  </from>
                  <to>
                    <xdr:col>10</xdr:col>
                    <xdr:colOff>533400</xdr:colOff>
                    <xdr:row>58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200025</xdr:colOff>
                    <xdr:row>58</xdr:row>
                    <xdr:rowOff>0</xdr:rowOff>
                  </from>
                  <to>
                    <xdr:col>10</xdr:col>
                    <xdr:colOff>533400</xdr:colOff>
                    <xdr:row>58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10</xdr:col>
                    <xdr:colOff>209550</xdr:colOff>
                    <xdr:row>59</xdr:row>
                    <xdr:rowOff>19050</xdr:rowOff>
                  </from>
                  <to>
                    <xdr:col>10</xdr:col>
                    <xdr:colOff>542925</xdr:colOff>
                    <xdr:row>60</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209550</xdr:colOff>
                    <xdr:row>60</xdr:row>
                    <xdr:rowOff>19050</xdr:rowOff>
                  </from>
                  <to>
                    <xdr:col>10</xdr:col>
                    <xdr:colOff>542925</xdr:colOff>
                    <xdr:row>61</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209550</xdr:colOff>
                    <xdr:row>61</xdr:row>
                    <xdr:rowOff>19050</xdr:rowOff>
                  </from>
                  <to>
                    <xdr:col>10</xdr:col>
                    <xdr:colOff>542925</xdr:colOff>
                    <xdr:row>62</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11</xdr:col>
                    <xdr:colOff>209550</xdr:colOff>
                    <xdr:row>5</xdr:row>
                    <xdr:rowOff>190500</xdr:rowOff>
                  </from>
                  <to>
                    <xdr:col>11</xdr:col>
                    <xdr:colOff>542925</xdr:colOff>
                    <xdr:row>6</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11</xdr:col>
                    <xdr:colOff>209550</xdr:colOff>
                    <xdr:row>43</xdr:row>
                    <xdr:rowOff>228600</xdr:rowOff>
                  </from>
                  <to>
                    <xdr:col>11</xdr:col>
                    <xdr:colOff>542925</xdr:colOff>
                    <xdr:row>44</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219075</xdr:colOff>
                    <xdr:row>44</xdr:row>
                    <xdr:rowOff>238125</xdr:rowOff>
                  </from>
                  <to>
                    <xdr:col>11</xdr:col>
                    <xdr:colOff>552450</xdr:colOff>
                    <xdr:row>45</xdr:row>
                    <xdr:rowOff>219075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209550</xdr:colOff>
                    <xdr:row>46</xdr:row>
                    <xdr:rowOff>0</xdr:rowOff>
                  </from>
                  <to>
                    <xdr:col>11</xdr:col>
                    <xdr:colOff>542925</xdr:colOff>
                    <xdr:row>46</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209550</xdr:colOff>
                    <xdr:row>47</xdr:row>
                    <xdr:rowOff>19050</xdr:rowOff>
                  </from>
                  <to>
                    <xdr:col>11</xdr:col>
                    <xdr:colOff>542925</xdr:colOff>
                    <xdr:row>48</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209550</xdr:colOff>
                    <xdr:row>48</xdr:row>
                    <xdr:rowOff>0</xdr:rowOff>
                  </from>
                  <to>
                    <xdr:col>11</xdr:col>
                    <xdr:colOff>542925</xdr:colOff>
                    <xdr:row>48</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200025</xdr:colOff>
                    <xdr:row>49</xdr:row>
                    <xdr:rowOff>0</xdr:rowOff>
                  </from>
                  <to>
                    <xdr:col>11</xdr:col>
                    <xdr:colOff>533400</xdr:colOff>
                    <xdr:row>49</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209550</xdr:colOff>
                    <xdr:row>50</xdr:row>
                    <xdr:rowOff>9525</xdr:rowOff>
                  </from>
                  <to>
                    <xdr:col>11</xdr:col>
                    <xdr:colOff>542925</xdr:colOff>
                    <xdr:row>50</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209550</xdr:colOff>
                    <xdr:row>50</xdr:row>
                    <xdr:rowOff>247650</xdr:rowOff>
                  </from>
                  <to>
                    <xdr:col>11</xdr:col>
                    <xdr:colOff>542925</xdr:colOff>
                    <xdr:row>51</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219075</xdr:colOff>
                    <xdr:row>52</xdr:row>
                    <xdr:rowOff>0</xdr:rowOff>
                  </from>
                  <to>
                    <xdr:col>11</xdr:col>
                    <xdr:colOff>552450</xdr:colOff>
                    <xdr:row>52</xdr:row>
                    <xdr:rowOff>219075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200025</xdr:colOff>
                    <xdr:row>53</xdr:row>
                    <xdr:rowOff>19050</xdr:rowOff>
                  </from>
                  <to>
                    <xdr:col>11</xdr:col>
                    <xdr:colOff>533400</xdr:colOff>
                    <xdr:row>54</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200025</xdr:colOff>
                    <xdr:row>54</xdr:row>
                    <xdr:rowOff>0</xdr:rowOff>
                  </from>
                  <to>
                    <xdr:col>11</xdr:col>
                    <xdr:colOff>533400</xdr:colOff>
                    <xdr:row>54</xdr:row>
                    <xdr:rowOff>219075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209550</xdr:colOff>
                    <xdr:row>55</xdr:row>
                    <xdr:rowOff>19050</xdr:rowOff>
                  </from>
                  <to>
                    <xdr:col>11</xdr:col>
                    <xdr:colOff>542925</xdr:colOff>
                    <xdr:row>56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209550</xdr:colOff>
                    <xdr:row>56</xdr:row>
                    <xdr:rowOff>19050</xdr:rowOff>
                  </from>
                  <to>
                    <xdr:col>11</xdr:col>
                    <xdr:colOff>542925</xdr:colOff>
                    <xdr:row>57</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200025</xdr:colOff>
                    <xdr:row>57</xdr:row>
                    <xdr:rowOff>19050</xdr:rowOff>
                  </from>
                  <to>
                    <xdr:col>11</xdr:col>
                    <xdr:colOff>533400</xdr:colOff>
                    <xdr:row>58</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200025</xdr:colOff>
                    <xdr:row>58</xdr:row>
                    <xdr:rowOff>0</xdr:rowOff>
                  </from>
                  <to>
                    <xdr:col>11</xdr:col>
                    <xdr:colOff>533400</xdr:colOff>
                    <xdr:row>58</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209550</xdr:colOff>
                    <xdr:row>59</xdr:row>
                    <xdr:rowOff>19050</xdr:rowOff>
                  </from>
                  <to>
                    <xdr:col>11</xdr:col>
                    <xdr:colOff>542925</xdr:colOff>
                    <xdr:row>60</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209550</xdr:colOff>
                    <xdr:row>60</xdr:row>
                    <xdr:rowOff>19050</xdr:rowOff>
                  </from>
                  <to>
                    <xdr:col>11</xdr:col>
                    <xdr:colOff>542925</xdr:colOff>
                    <xdr:row>61</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209550</xdr:colOff>
                    <xdr:row>61</xdr:row>
                    <xdr:rowOff>19050</xdr:rowOff>
                  </from>
                  <to>
                    <xdr:col>11</xdr:col>
                    <xdr:colOff>542925</xdr:colOff>
                    <xdr:row>62</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10</xdr:col>
                    <xdr:colOff>209550</xdr:colOff>
                    <xdr:row>6</xdr:row>
                    <xdr:rowOff>228600</xdr:rowOff>
                  </from>
                  <to>
                    <xdr:col>10</xdr:col>
                    <xdr:colOff>542925</xdr:colOff>
                    <xdr:row>7</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10</xdr:col>
                    <xdr:colOff>219075</xdr:colOff>
                    <xdr:row>7</xdr:row>
                    <xdr:rowOff>238125</xdr:rowOff>
                  </from>
                  <to>
                    <xdr:col>10</xdr:col>
                    <xdr:colOff>552450</xdr:colOff>
                    <xdr:row>8</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10</xdr:col>
                    <xdr:colOff>209550</xdr:colOff>
                    <xdr:row>9</xdr:row>
                    <xdr:rowOff>0</xdr:rowOff>
                  </from>
                  <to>
                    <xdr:col>10</xdr:col>
                    <xdr:colOff>542925</xdr:colOff>
                    <xdr:row>9</xdr:row>
                    <xdr:rowOff>219075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209550</xdr:colOff>
                    <xdr:row>10</xdr:row>
                    <xdr:rowOff>19050</xdr:rowOff>
                  </from>
                  <to>
                    <xdr:col>10</xdr:col>
                    <xdr:colOff>542925</xdr:colOff>
                    <xdr:row>11</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10</xdr:col>
                    <xdr:colOff>209550</xdr:colOff>
                    <xdr:row>11</xdr:row>
                    <xdr:rowOff>0</xdr:rowOff>
                  </from>
                  <to>
                    <xdr:col>10</xdr:col>
                    <xdr:colOff>542925</xdr:colOff>
                    <xdr:row>11</xdr:row>
                    <xdr:rowOff>219075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10</xdr:col>
                    <xdr:colOff>200025</xdr:colOff>
                    <xdr:row>12</xdr:row>
                    <xdr:rowOff>0</xdr:rowOff>
                  </from>
                  <to>
                    <xdr:col>10</xdr:col>
                    <xdr:colOff>533400</xdr:colOff>
                    <xdr:row>12</xdr:row>
                    <xdr:rowOff>219075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10</xdr:col>
                    <xdr:colOff>209550</xdr:colOff>
                    <xdr:row>13</xdr:row>
                    <xdr:rowOff>9525</xdr:rowOff>
                  </from>
                  <to>
                    <xdr:col>10</xdr:col>
                    <xdr:colOff>542925</xdr:colOff>
                    <xdr:row>13</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10</xdr:col>
                    <xdr:colOff>209550</xdr:colOff>
                    <xdr:row>13</xdr:row>
                    <xdr:rowOff>247650</xdr:rowOff>
                  </from>
                  <to>
                    <xdr:col>10</xdr:col>
                    <xdr:colOff>542925</xdr:colOff>
                    <xdr:row>14</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10</xdr:col>
                    <xdr:colOff>219075</xdr:colOff>
                    <xdr:row>15</xdr:row>
                    <xdr:rowOff>0</xdr:rowOff>
                  </from>
                  <to>
                    <xdr:col>10</xdr:col>
                    <xdr:colOff>552450</xdr:colOff>
                    <xdr:row>15</xdr:row>
                    <xdr:rowOff>219075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200025</xdr:colOff>
                    <xdr:row>16</xdr:row>
                    <xdr:rowOff>19050</xdr:rowOff>
                  </from>
                  <to>
                    <xdr:col>10</xdr:col>
                    <xdr:colOff>533400</xdr:colOff>
                    <xdr:row>17</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200025</xdr:colOff>
                    <xdr:row>17</xdr:row>
                    <xdr:rowOff>0</xdr:rowOff>
                  </from>
                  <to>
                    <xdr:col>10</xdr:col>
                    <xdr:colOff>533400</xdr:colOff>
                    <xdr:row>17</xdr:row>
                    <xdr:rowOff>219075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10</xdr:col>
                    <xdr:colOff>209550</xdr:colOff>
                    <xdr:row>18</xdr:row>
                    <xdr:rowOff>19050</xdr:rowOff>
                  </from>
                  <to>
                    <xdr:col>10</xdr:col>
                    <xdr:colOff>542925</xdr:colOff>
                    <xdr:row>19</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10</xdr:col>
                    <xdr:colOff>209550</xdr:colOff>
                    <xdr:row>19</xdr:row>
                    <xdr:rowOff>19050</xdr:rowOff>
                  </from>
                  <to>
                    <xdr:col>10</xdr:col>
                    <xdr:colOff>542925</xdr:colOff>
                    <xdr:row>20</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10</xdr:col>
                    <xdr:colOff>200025</xdr:colOff>
                    <xdr:row>20</xdr:row>
                    <xdr:rowOff>19050</xdr:rowOff>
                  </from>
                  <to>
                    <xdr:col>10</xdr:col>
                    <xdr:colOff>533400</xdr:colOff>
                    <xdr:row>21</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10</xdr:col>
                    <xdr:colOff>200025</xdr:colOff>
                    <xdr:row>21</xdr:row>
                    <xdr:rowOff>0</xdr:rowOff>
                  </from>
                  <to>
                    <xdr:col>10</xdr:col>
                    <xdr:colOff>533400</xdr:colOff>
                    <xdr:row>21</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10</xdr:col>
                    <xdr:colOff>209550</xdr:colOff>
                    <xdr:row>22</xdr:row>
                    <xdr:rowOff>19050</xdr:rowOff>
                  </from>
                  <to>
                    <xdr:col>10</xdr:col>
                    <xdr:colOff>542925</xdr:colOff>
                    <xdr:row>23</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10</xdr:col>
                    <xdr:colOff>209550</xdr:colOff>
                    <xdr:row>23</xdr:row>
                    <xdr:rowOff>19050</xdr:rowOff>
                  </from>
                  <to>
                    <xdr:col>10</xdr:col>
                    <xdr:colOff>542925</xdr:colOff>
                    <xdr:row>24</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10</xdr:col>
                    <xdr:colOff>209550</xdr:colOff>
                    <xdr:row>24</xdr:row>
                    <xdr:rowOff>19050</xdr:rowOff>
                  </from>
                  <to>
                    <xdr:col>10</xdr:col>
                    <xdr:colOff>542925</xdr:colOff>
                    <xdr:row>25</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11</xdr:col>
                    <xdr:colOff>209550</xdr:colOff>
                    <xdr:row>6</xdr:row>
                    <xdr:rowOff>228600</xdr:rowOff>
                  </from>
                  <to>
                    <xdr:col>11</xdr:col>
                    <xdr:colOff>542925</xdr:colOff>
                    <xdr:row>7</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11</xdr:col>
                    <xdr:colOff>219075</xdr:colOff>
                    <xdr:row>7</xdr:row>
                    <xdr:rowOff>238125</xdr:rowOff>
                  </from>
                  <to>
                    <xdr:col>11</xdr:col>
                    <xdr:colOff>552450</xdr:colOff>
                    <xdr:row>8</xdr:row>
                    <xdr:rowOff>219075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11</xdr:col>
                    <xdr:colOff>209550</xdr:colOff>
                    <xdr:row>9</xdr:row>
                    <xdr:rowOff>0</xdr:rowOff>
                  </from>
                  <to>
                    <xdr:col>11</xdr:col>
                    <xdr:colOff>542925</xdr:colOff>
                    <xdr:row>9</xdr:row>
                    <xdr:rowOff>219075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11</xdr:col>
                    <xdr:colOff>209550</xdr:colOff>
                    <xdr:row>10</xdr:row>
                    <xdr:rowOff>19050</xdr:rowOff>
                  </from>
                  <to>
                    <xdr:col>11</xdr:col>
                    <xdr:colOff>542925</xdr:colOff>
                    <xdr:row>11</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11</xdr:col>
                    <xdr:colOff>209550</xdr:colOff>
                    <xdr:row>11</xdr:row>
                    <xdr:rowOff>0</xdr:rowOff>
                  </from>
                  <to>
                    <xdr:col>11</xdr:col>
                    <xdr:colOff>542925</xdr:colOff>
                    <xdr:row>11</xdr:row>
                    <xdr:rowOff>219075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11</xdr:col>
                    <xdr:colOff>200025</xdr:colOff>
                    <xdr:row>12</xdr:row>
                    <xdr:rowOff>0</xdr:rowOff>
                  </from>
                  <to>
                    <xdr:col>11</xdr:col>
                    <xdr:colOff>533400</xdr:colOff>
                    <xdr:row>12</xdr:row>
                    <xdr:rowOff>219075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11</xdr:col>
                    <xdr:colOff>209550</xdr:colOff>
                    <xdr:row>13</xdr:row>
                    <xdr:rowOff>9525</xdr:rowOff>
                  </from>
                  <to>
                    <xdr:col>11</xdr:col>
                    <xdr:colOff>542925</xdr:colOff>
                    <xdr:row>13</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209550</xdr:colOff>
                    <xdr:row>13</xdr:row>
                    <xdr:rowOff>247650</xdr:rowOff>
                  </from>
                  <to>
                    <xdr:col>11</xdr:col>
                    <xdr:colOff>542925</xdr:colOff>
                    <xdr:row>14</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219075</xdr:colOff>
                    <xdr:row>15</xdr:row>
                    <xdr:rowOff>0</xdr:rowOff>
                  </from>
                  <to>
                    <xdr:col>11</xdr:col>
                    <xdr:colOff>552450</xdr:colOff>
                    <xdr:row>15</xdr:row>
                    <xdr:rowOff>219075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11</xdr:col>
                    <xdr:colOff>200025</xdr:colOff>
                    <xdr:row>16</xdr:row>
                    <xdr:rowOff>19050</xdr:rowOff>
                  </from>
                  <to>
                    <xdr:col>11</xdr:col>
                    <xdr:colOff>533400</xdr:colOff>
                    <xdr:row>17</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11</xdr:col>
                    <xdr:colOff>200025</xdr:colOff>
                    <xdr:row>17</xdr:row>
                    <xdr:rowOff>0</xdr:rowOff>
                  </from>
                  <to>
                    <xdr:col>11</xdr:col>
                    <xdr:colOff>533400</xdr:colOff>
                    <xdr:row>17</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11</xdr:col>
                    <xdr:colOff>209550</xdr:colOff>
                    <xdr:row>18</xdr:row>
                    <xdr:rowOff>19050</xdr:rowOff>
                  </from>
                  <to>
                    <xdr:col>11</xdr:col>
                    <xdr:colOff>542925</xdr:colOff>
                    <xdr:row>19</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11</xdr:col>
                    <xdr:colOff>209550</xdr:colOff>
                    <xdr:row>19</xdr:row>
                    <xdr:rowOff>19050</xdr:rowOff>
                  </from>
                  <to>
                    <xdr:col>11</xdr:col>
                    <xdr:colOff>542925</xdr:colOff>
                    <xdr:row>20</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11</xdr:col>
                    <xdr:colOff>200025</xdr:colOff>
                    <xdr:row>20</xdr:row>
                    <xdr:rowOff>19050</xdr:rowOff>
                  </from>
                  <to>
                    <xdr:col>11</xdr:col>
                    <xdr:colOff>533400</xdr:colOff>
                    <xdr:row>21</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11</xdr:col>
                    <xdr:colOff>200025</xdr:colOff>
                    <xdr:row>21</xdr:row>
                    <xdr:rowOff>0</xdr:rowOff>
                  </from>
                  <to>
                    <xdr:col>11</xdr:col>
                    <xdr:colOff>533400</xdr:colOff>
                    <xdr:row>21</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11</xdr:col>
                    <xdr:colOff>209550</xdr:colOff>
                    <xdr:row>22</xdr:row>
                    <xdr:rowOff>19050</xdr:rowOff>
                  </from>
                  <to>
                    <xdr:col>11</xdr:col>
                    <xdr:colOff>542925</xdr:colOff>
                    <xdr:row>23</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11</xdr:col>
                    <xdr:colOff>209550</xdr:colOff>
                    <xdr:row>23</xdr:row>
                    <xdr:rowOff>19050</xdr:rowOff>
                  </from>
                  <to>
                    <xdr:col>11</xdr:col>
                    <xdr:colOff>542925</xdr:colOff>
                    <xdr:row>24</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11</xdr:col>
                    <xdr:colOff>209550</xdr:colOff>
                    <xdr:row>24</xdr:row>
                    <xdr:rowOff>19050</xdr:rowOff>
                  </from>
                  <to>
                    <xdr:col>11</xdr:col>
                    <xdr:colOff>542925</xdr:colOff>
                    <xdr:row>25</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10</xdr:col>
                    <xdr:colOff>209550</xdr:colOff>
                    <xdr:row>24</xdr:row>
                    <xdr:rowOff>228600</xdr:rowOff>
                  </from>
                  <to>
                    <xdr:col>10</xdr:col>
                    <xdr:colOff>542925</xdr:colOff>
                    <xdr:row>25</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10</xdr:col>
                    <xdr:colOff>219075</xdr:colOff>
                    <xdr:row>25</xdr:row>
                    <xdr:rowOff>238125</xdr:rowOff>
                  </from>
                  <to>
                    <xdr:col>10</xdr:col>
                    <xdr:colOff>552450</xdr:colOff>
                    <xdr:row>26</xdr:row>
                    <xdr:rowOff>219075</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10</xdr:col>
                    <xdr:colOff>209550</xdr:colOff>
                    <xdr:row>27</xdr:row>
                    <xdr:rowOff>0</xdr:rowOff>
                  </from>
                  <to>
                    <xdr:col>10</xdr:col>
                    <xdr:colOff>542925</xdr:colOff>
                    <xdr:row>27</xdr:row>
                    <xdr:rowOff>219075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10</xdr:col>
                    <xdr:colOff>209550</xdr:colOff>
                    <xdr:row>28</xdr:row>
                    <xdr:rowOff>19050</xdr:rowOff>
                  </from>
                  <to>
                    <xdr:col>10</xdr:col>
                    <xdr:colOff>542925</xdr:colOff>
                    <xdr:row>29</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10</xdr:col>
                    <xdr:colOff>209550</xdr:colOff>
                    <xdr:row>29</xdr:row>
                    <xdr:rowOff>0</xdr:rowOff>
                  </from>
                  <to>
                    <xdr:col>10</xdr:col>
                    <xdr:colOff>542925</xdr:colOff>
                    <xdr:row>29</xdr:row>
                    <xdr:rowOff>219075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10</xdr:col>
                    <xdr:colOff>200025</xdr:colOff>
                    <xdr:row>30</xdr:row>
                    <xdr:rowOff>0</xdr:rowOff>
                  </from>
                  <to>
                    <xdr:col>10</xdr:col>
                    <xdr:colOff>533400</xdr:colOff>
                    <xdr:row>30</xdr:row>
                    <xdr:rowOff>219075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10</xdr:col>
                    <xdr:colOff>209550</xdr:colOff>
                    <xdr:row>31</xdr:row>
                    <xdr:rowOff>9525</xdr:rowOff>
                  </from>
                  <to>
                    <xdr:col>10</xdr:col>
                    <xdr:colOff>542925</xdr:colOff>
                    <xdr:row>31</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10</xdr:col>
                    <xdr:colOff>209550</xdr:colOff>
                    <xdr:row>31</xdr:row>
                    <xdr:rowOff>247650</xdr:rowOff>
                  </from>
                  <to>
                    <xdr:col>10</xdr:col>
                    <xdr:colOff>542925</xdr:colOff>
                    <xdr:row>32</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10</xdr:col>
                    <xdr:colOff>219075</xdr:colOff>
                    <xdr:row>33</xdr:row>
                    <xdr:rowOff>0</xdr:rowOff>
                  </from>
                  <to>
                    <xdr:col>10</xdr:col>
                    <xdr:colOff>552450</xdr:colOff>
                    <xdr:row>33</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10</xdr:col>
                    <xdr:colOff>200025</xdr:colOff>
                    <xdr:row>34</xdr:row>
                    <xdr:rowOff>19050</xdr:rowOff>
                  </from>
                  <to>
                    <xdr:col>10</xdr:col>
                    <xdr:colOff>533400</xdr:colOff>
                    <xdr:row>35</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10</xdr:col>
                    <xdr:colOff>200025</xdr:colOff>
                    <xdr:row>35</xdr:row>
                    <xdr:rowOff>0</xdr:rowOff>
                  </from>
                  <to>
                    <xdr:col>10</xdr:col>
                    <xdr:colOff>533400</xdr:colOff>
                    <xdr:row>35</xdr:row>
                    <xdr:rowOff>219075</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10</xdr:col>
                    <xdr:colOff>209550</xdr:colOff>
                    <xdr:row>36</xdr:row>
                    <xdr:rowOff>19050</xdr:rowOff>
                  </from>
                  <to>
                    <xdr:col>10</xdr:col>
                    <xdr:colOff>542925</xdr:colOff>
                    <xdr:row>37</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10</xdr:col>
                    <xdr:colOff>209550</xdr:colOff>
                    <xdr:row>37</xdr:row>
                    <xdr:rowOff>19050</xdr:rowOff>
                  </from>
                  <to>
                    <xdr:col>10</xdr:col>
                    <xdr:colOff>542925</xdr:colOff>
                    <xdr:row>38</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10</xdr:col>
                    <xdr:colOff>200025</xdr:colOff>
                    <xdr:row>38</xdr:row>
                    <xdr:rowOff>19050</xdr:rowOff>
                  </from>
                  <to>
                    <xdr:col>10</xdr:col>
                    <xdr:colOff>533400</xdr:colOff>
                    <xdr:row>39</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10</xdr:col>
                    <xdr:colOff>200025</xdr:colOff>
                    <xdr:row>39</xdr:row>
                    <xdr:rowOff>0</xdr:rowOff>
                  </from>
                  <to>
                    <xdr:col>10</xdr:col>
                    <xdr:colOff>533400</xdr:colOff>
                    <xdr:row>39</xdr:row>
                    <xdr:rowOff>219075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10</xdr:col>
                    <xdr:colOff>209550</xdr:colOff>
                    <xdr:row>40</xdr:row>
                    <xdr:rowOff>19050</xdr:rowOff>
                  </from>
                  <to>
                    <xdr:col>10</xdr:col>
                    <xdr:colOff>542925</xdr:colOff>
                    <xdr:row>41</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10</xdr:col>
                    <xdr:colOff>209550</xdr:colOff>
                    <xdr:row>41</xdr:row>
                    <xdr:rowOff>19050</xdr:rowOff>
                  </from>
                  <to>
                    <xdr:col>10</xdr:col>
                    <xdr:colOff>542925</xdr:colOff>
                    <xdr:row>42</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10</xdr:col>
                    <xdr:colOff>209550</xdr:colOff>
                    <xdr:row>42</xdr:row>
                    <xdr:rowOff>19050</xdr:rowOff>
                  </from>
                  <to>
                    <xdr:col>10</xdr:col>
                    <xdr:colOff>542925</xdr:colOff>
                    <xdr:row>43</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11</xdr:col>
                    <xdr:colOff>209550</xdr:colOff>
                    <xdr:row>24</xdr:row>
                    <xdr:rowOff>228600</xdr:rowOff>
                  </from>
                  <to>
                    <xdr:col>11</xdr:col>
                    <xdr:colOff>542925</xdr:colOff>
                    <xdr:row>25</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11</xdr:col>
                    <xdr:colOff>219075</xdr:colOff>
                    <xdr:row>25</xdr:row>
                    <xdr:rowOff>238125</xdr:rowOff>
                  </from>
                  <to>
                    <xdr:col>11</xdr:col>
                    <xdr:colOff>552450</xdr:colOff>
                    <xdr:row>26</xdr:row>
                    <xdr:rowOff>219075</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11</xdr:col>
                    <xdr:colOff>209550</xdr:colOff>
                    <xdr:row>27</xdr:row>
                    <xdr:rowOff>0</xdr:rowOff>
                  </from>
                  <to>
                    <xdr:col>11</xdr:col>
                    <xdr:colOff>542925</xdr:colOff>
                    <xdr:row>27</xdr:row>
                    <xdr:rowOff>219075</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11</xdr:col>
                    <xdr:colOff>209550</xdr:colOff>
                    <xdr:row>28</xdr:row>
                    <xdr:rowOff>19050</xdr:rowOff>
                  </from>
                  <to>
                    <xdr:col>11</xdr:col>
                    <xdr:colOff>542925</xdr:colOff>
                    <xdr:row>29</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11</xdr:col>
                    <xdr:colOff>209550</xdr:colOff>
                    <xdr:row>29</xdr:row>
                    <xdr:rowOff>0</xdr:rowOff>
                  </from>
                  <to>
                    <xdr:col>11</xdr:col>
                    <xdr:colOff>542925</xdr:colOff>
                    <xdr:row>29</xdr:row>
                    <xdr:rowOff>219075</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11</xdr:col>
                    <xdr:colOff>200025</xdr:colOff>
                    <xdr:row>30</xdr:row>
                    <xdr:rowOff>0</xdr:rowOff>
                  </from>
                  <to>
                    <xdr:col>11</xdr:col>
                    <xdr:colOff>533400</xdr:colOff>
                    <xdr:row>30</xdr:row>
                    <xdr:rowOff>219075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11</xdr:col>
                    <xdr:colOff>209550</xdr:colOff>
                    <xdr:row>31</xdr:row>
                    <xdr:rowOff>9525</xdr:rowOff>
                  </from>
                  <to>
                    <xdr:col>11</xdr:col>
                    <xdr:colOff>542925</xdr:colOff>
                    <xdr:row>31</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11</xdr:col>
                    <xdr:colOff>209550</xdr:colOff>
                    <xdr:row>31</xdr:row>
                    <xdr:rowOff>247650</xdr:rowOff>
                  </from>
                  <to>
                    <xdr:col>11</xdr:col>
                    <xdr:colOff>542925</xdr:colOff>
                    <xdr:row>32</xdr:row>
                    <xdr:rowOff>219075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11</xdr:col>
                    <xdr:colOff>219075</xdr:colOff>
                    <xdr:row>33</xdr:row>
                    <xdr:rowOff>0</xdr:rowOff>
                  </from>
                  <to>
                    <xdr:col>11</xdr:col>
                    <xdr:colOff>552450</xdr:colOff>
                    <xdr:row>33</xdr:row>
                    <xdr:rowOff>219075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11</xdr:col>
                    <xdr:colOff>200025</xdr:colOff>
                    <xdr:row>34</xdr:row>
                    <xdr:rowOff>19050</xdr:rowOff>
                  </from>
                  <to>
                    <xdr:col>11</xdr:col>
                    <xdr:colOff>533400</xdr:colOff>
                    <xdr:row>35</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11</xdr:col>
                    <xdr:colOff>200025</xdr:colOff>
                    <xdr:row>35</xdr:row>
                    <xdr:rowOff>0</xdr:rowOff>
                  </from>
                  <to>
                    <xdr:col>11</xdr:col>
                    <xdr:colOff>533400</xdr:colOff>
                    <xdr:row>35</xdr:row>
                    <xdr:rowOff>219075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11</xdr:col>
                    <xdr:colOff>209550</xdr:colOff>
                    <xdr:row>36</xdr:row>
                    <xdr:rowOff>19050</xdr:rowOff>
                  </from>
                  <to>
                    <xdr:col>11</xdr:col>
                    <xdr:colOff>542925</xdr:colOff>
                    <xdr:row>37</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11</xdr:col>
                    <xdr:colOff>209550</xdr:colOff>
                    <xdr:row>37</xdr:row>
                    <xdr:rowOff>19050</xdr:rowOff>
                  </from>
                  <to>
                    <xdr:col>11</xdr:col>
                    <xdr:colOff>542925</xdr:colOff>
                    <xdr:row>38</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11</xdr:col>
                    <xdr:colOff>200025</xdr:colOff>
                    <xdr:row>38</xdr:row>
                    <xdr:rowOff>19050</xdr:rowOff>
                  </from>
                  <to>
                    <xdr:col>11</xdr:col>
                    <xdr:colOff>533400</xdr:colOff>
                    <xdr:row>39</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11</xdr:col>
                    <xdr:colOff>200025</xdr:colOff>
                    <xdr:row>39</xdr:row>
                    <xdr:rowOff>0</xdr:rowOff>
                  </from>
                  <to>
                    <xdr:col>11</xdr:col>
                    <xdr:colOff>533400</xdr:colOff>
                    <xdr:row>39</xdr:row>
                    <xdr:rowOff>219075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11</xdr:col>
                    <xdr:colOff>209550</xdr:colOff>
                    <xdr:row>40</xdr:row>
                    <xdr:rowOff>19050</xdr:rowOff>
                  </from>
                  <to>
                    <xdr:col>11</xdr:col>
                    <xdr:colOff>542925</xdr:colOff>
                    <xdr:row>41</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11</xdr:col>
                    <xdr:colOff>209550</xdr:colOff>
                    <xdr:row>41</xdr:row>
                    <xdr:rowOff>19050</xdr:rowOff>
                  </from>
                  <to>
                    <xdr:col>11</xdr:col>
                    <xdr:colOff>542925</xdr:colOff>
                    <xdr:row>42</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11</xdr:col>
                    <xdr:colOff>209550</xdr:colOff>
                    <xdr:row>42</xdr:row>
                    <xdr:rowOff>19050</xdr:rowOff>
                  </from>
                  <to>
                    <xdr:col>11</xdr:col>
                    <xdr:colOff>542925</xdr:colOff>
                    <xdr:row>43</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10</xdr:col>
                    <xdr:colOff>209550</xdr:colOff>
                    <xdr:row>42</xdr:row>
                    <xdr:rowOff>228600</xdr:rowOff>
                  </from>
                  <to>
                    <xdr:col>10</xdr:col>
                    <xdr:colOff>542925</xdr:colOff>
                    <xdr:row>43</xdr:row>
                    <xdr:rowOff>209550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10</xdr:col>
                    <xdr:colOff>219075</xdr:colOff>
                    <xdr:row>43</xdr:row>
                    <xdr:rowOff>238125</xdr:rowOff>
                  </from>
                  <to>
                    <xdr:col>10</xdr:col>
                    <xdr:colOff>552450</xdr:colOff>
                    <xdr:row>44</xdr:row>
                    <xdr:rowOff>219075</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11</xdr:col>
                    <xdr:colOff>209550</xdr:colOff>
                    <xdr:row>42</xdr:row>
                    <xdr:rowOff>228600</xdr:rowOff>
                  </from>
                  <to>
                    <xdr:col>11</xdr:col>
                    <xdr:colOff>542925</xdr:colOff>
                    <xdr:row>43</xdr:row>
                    <xdr:rowOff>209550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11</xdr:col>
                    <xdr:colOff>219075</xdr:colOff>
                    <xdr:row>43</xdr:row>
                    <xdr:rowOff>238125</xdr:rowOff>
                  </from>
                  <to>
                    <xdr:col>11</xdr:col>
                    <xdr:colOff>552450</xdr:colOff>
                    <xdr:row>44</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1"/>
  <sheetViews>
    <sheetView workbookViewId="0">
      <selection activeCell="B10" sqref="B10"/>
    </sheetView>
  </sheetViews>
  <sheetFormatPr defaultRowHeight="15" x14ac:dyDescent="0.25"/>
  <cols>
    <col min="1" max="1" width="5.85546875" customWidth="1"/>
    <col min="2" max="2" width="59.42578125" customWidth="1"/>
    <col min="3" max="3" width="19.5703125" customWidth="1"/>
  </cols>
  <sheetData>
    <row r="1" spans="1:3" ht="20.25" x14ac:dyDescent="0.25">
      <c r="A1" s="130" t="s">
        <v>34</v>
      </c>
      <c r="B1" s="130"/>
      <c r="C1" s="130"/>
    </row>
    <row r="2" spans="1:3" ht="15.75" x14ac:dyDescent="0.25">
      <c r="A2" s="160" t="s">
        <v>35</v>
      </c>
      <c r="B2" s="160"/>
      <c r="C2" s="160"/>
    </row>
    <row r="3" spans="1:3" ht="26.25" customHeight="1" thickBot="1" x14ac:dyDescent="0.3">
      <c r="A3" s="163" t="s">
        <v>36</v>
      </c>
      <c r="B3" s="163"/>
      <c r="C3" s="163"/>
    </row>
    <row r="4" spans="1:3" ht="12.75" customHeight="1" thickBot="1" x14ac:dyDescent="0.3">
      <c r="A4" s="36" t="s">
        <v>37</v>
      </c>
      <c r="B4" s="37" t="s">
        <v>38</v>
      </c>
      <c r="C4" s="38" t="s">
        <v>39</v>
      </c>
    </row>
    <row r="5" spans="1:3" ht="12.75" customHeight="1" thickBot="1" x14ac:dyDescent="0.3">
      <c r="A5" s="6">
        <v>1</v>
      </c>
      <c r="B5" s="99" t="s">
        <v>250</v>
      </c>
      <c r="C5" s="101">
        <v>0</v>
      </c>
    </row>
    <row r="6" spans="1:3" ht="12.75" customHeight="1" thickBot="1" x14ac:dyDescent="0.3">
      <c r="A6" s="6">
        <v>2</v>
      </c>
      <c r="B6" s="99"/>
      <c r="C6" s="101">
        <v>0</v>
      </c>
    </row>
    <row r="7" spans="1:3" ht="12.75" customHeight="1" thickBot="1" x14ac:dyDescent="0.3">
      <c r="A7" s="6">
        <v>3</v>
      </c>
      <c r="B7" s="99" t="s">
        <v>13</v>
      </c>
      <c r="C7" s="101">
        <v>0</v>
      </c>
    </row>
    <row r="8" spans="1:3" ht="12.75" customHeight="1" thickBot="1" x14ac:dyDescent="0.3">
      <c r="A8" s="6">
        <v>4</v>
      </c>
      <c r="B8" s="99" t="s">
        <v>13</v>
      </c>
      <c r="C8" s="101">
        <v>0</v>
      </c>
    </row>
    <row r="9" spans="1:3" ht="12.75" customHeight="1" thickBot="1" x14ac:dyDescent="0.3">
      <c r="A9" s="6">
        <v>5</v>
      </c>
      <c r="B9" s="99" t="s">
        <v>13</v>
      </c>
      <c r="C9" s="101">
        <v>0</v>
      </c>
    </row>
    <row r="10" spans="1:3" ht="12.75" customHeight="1" thickBot="1" x14ac:dyDescent="0.3">
      <c r="A10" s="6">
        <v>6</v>
      </c>
      <c r="B10" s="99" t="s">
        <v>13</v>
      </c>
      <c r="C10" s="101">
        <v>0</v>
      </c>
    </row>
    <row r="11" spans="1:3" ht="12.75" customHeight="1" thickBot="1" x14ac:dyDescent="0.3">
      <c r="A11" s="6">
        <v>7</v>
      </c>
      <c r="B11" s="99" t="s">
        <v>13</v>
      </c>
      <c r="C11" s="101">
        <v>0</v>
      </c>
    </row>
    <row r="12" spans="1:3" ht="12.75" customHeight="1" thickBot="1" x14ac:dyDescent="0.3">
      <c r="A12" s="6">
        <v>8</v>
      </c>
      <c r="B12" s="99" t="s">
        <v>13</v>
      </c>
      <c r="C12" s="101">
        <v>0</v>
      </c>
    </row>
    <row r="13" spans="1:3" ht="12.75" customHeight="1" thickBot="1" x14ac:dyDescent="0.3">
      <c r="A13" s="6">
        <v>9</v>
      </c>
      <c r="B13" s="99" t="s">
        <v>13</v>
      </c>
      <c r="C13" s="101">
        <v>0</v>
      </c>
    </row>
    <row r="14" spans="1:3" ht="12.75" customHeight="1" thickBot="1" x14ac:dyDescent="0.3">
      <c r="A14" s="6">
        <v>10</v>
      </c>
      <c r="B14" s="99" t="s">
        <v>13</v>
      </c>
      <c r="C14" s="101">
        <v>0</v>
      </c>
    </row>
    <row r="15" spans="1:3" ht="12.75" customHeight="1" thickBot="1" x14ac:dyDescent="0.3">
      <c r="A15" s="161" t="s">
        <v>40</v>
      </c>
      <c r="B15" s="162"/>
      <c r="C15" s="39">
        <f>SUM(C5:C14)</f>
        <v>0</v>
      </c>
    </row>
    <row r="16" spans="1:3" ht="26.25" customHeight="1" thickBot="1" x14ac:dyDescent="0.3">
      <c r="A16" s="164" t="s">
        <v>41</v>
      </c>
      <c r="B16" s="164"/>
      <c r="C16" s="164"/>
    </row>
    <row r="17" spans="1:3" ht="12.75" customHeight="1" thickBot="1" x14ac:dyDescent="0.3">
      <c r="A17" s="36" t="s">
        <v>37</v>
      </c>
      <c r="B17" s="37" t="s">
        <v>38</v>
      </c>
      <c r="C17" s="38" t="s">
        <v>39</v>
      </c>
    </row>
    <row r="18" spans="1:3" ht="12.75" customHeight="1" thickBot="1" x14ac:dyDescent="0.3">
      <c r="A18" s="6">
        <v>1</v>
      </c>
      <c r="B18" s="99" t="s">
        <v>13</v>
      </c>
      <c r="C18" s="101">
        <v>0</v>
      </c>
    </row>
    <row r="19" spans="1:3" ht="12.75" customHeight="1" thickBot="1" x14ac:dyDescent="0.3">
      <c r="A19" s="6">
        <v>2</v>
      </c>
      <c r="B19" s="99" t="s">
        <v>13</v>
      </c>
      <c r="C19" s="101">
        <v>0</v>
      </c>
    </row>
    <row r="20" spans="1:3" ht="12.75" customHeight="1" thickBot="1" x14ac:dyDescent="0.3">
      <c r="A20" s="6">
        <v>3</v>
      </c>
      <c r="B20" s="99" t="s">
        <v>13</v>
      </c>
      <c r="C20" s="101">
        <v>0</v>
      </c>
    </row>
    <row r="21" spans="1:3" ht="12.75" customHeight="1" thickBot="1" x14ac:dyDescent="0.3">
      <c r="A21" s="6">
        <v>4</v>
      </c>
      <c r="B21" s="99" t="s">
        <v>13</v>
      </c>
      <c r="C21" s="101">
        <v>0</v>
      </c>
    </row>
    <row r="22" spans="1:3" ht="12.75" customHeight="1" thickBot="1" x14ac:dyDescent="0.3">
      <c r="A22" s="6">
        <v>5</v>
      </c>
      <c r="B22" s="99" t="s">
        <v>13</v>
      </c>
      <c r="C22" s="101">
        <v>0</v>
      </c>
    </row>
    <row r="23" spans="1:3" ht="12.75" customHeight="1" thickBot="1" x14ac:dyDescent="0.3">
      <c r="A23" s="6">
        <v>6</v>
      </c>
      <c r="B23" s="99" t="s">
        <v>13</v>
      </c>
      <c r="C23" s="101">
        <v>0</v>
      </c>
    </row>
    <row r="24" spans="1:3" ht="12.75" customHeight="1" thickBot="1" x14ac:dyDescent="0.3">
      <c r="A24" s="6">
        <v>7</v>
      </c>
      <c r="B24" s="99" t="s">
        <v>13</v>
      </c>
      <c r="C24" s="101">
        <v>0</v>
      </c>
    </row>
    <row r="25" spans="1:3" ht="12.75" customHeight="1" thickBot="1" x14ac:dyDescent="0.3">
      <c r="A25" s="6">
        <v>8</v>
      </c>
      <c r="B25" s="99" t="s">
        <v>13</v>
      </c>
      <c r="C25" s="101">
        <v>0</v>
      </c>
    </row>
    <row r="26" spans="1:3" ht="12.75" customHeight="1" thickBot="1" x14ac:dyDescent="0.3">
      <c r="A26" s="6">
        <v>9</v>
      </c>
      <c r="B26" s="99" t="s">
        <v>13</v>
      </c>
      <c r="C26" s="101">
        <v>0</v>
      </c>
    </row>
    <row r="27" spans="1:3" ht="12.75" customHeight="1" thickBot="1" x14ac:dyDescent="0.3">
      <c r="A27" s="6">
        <v>10</v>
      </c>
      <c r="B27" s="99" t="s">
        <v>13</v>
      </c>
      <c r="C27" s="101">
        <v>0</v>
      </c>
    </row>
    <row r="28" spans="1:3" ht="12.75" customHeight="1" thickBot="1" x14ac:dyDescent="0.3">
      <c r="A28" s="161" t="s">
        <v>40</v>
      </c>
      <c r="B28" s="162"/>
      <c r="C28" s="39">
        <f>SUM(C18:C27)</f>
        <v>0</v>
      </c>
    </row>
    <row r="29" spans="1:3" ht="26.25" customHeight="1" thickBot="1" x14ac:dyDescent="0.3">
      <c r="A29" s="164" t="s">
        <v>42</v>
      </c>
      <c r="B29" s="164"/>
      <c r="C29" s="164"/>
    </row>
    <row r="30" spans="1:3" ht="12.75" customHeight="1" thickBot="1" x14ac:dyDescent="0.3">
      <c r="A30" s="36" t="s">
        <v>37</v>
      </c>
      <c r="B30" s="37" t="s">
        <v>38</v>
      </c>
      <c r="C30" s="38" t="s">
        <v>39</v>
      </c>
    </row>
    <row r="31" spans="1:3" ht="12.75" customHeight="1" thickBot="1" x14ac:dyDescent="0.3">
      <c r="A31" s="6">
        <v>1</v>
      </c>
      <c r="B31" s="100" t="s">
        <v>43</v>
      </c>
      <c r="C31" s="101">
        <v>0</v>
      </c>
    </row>
    <row r="32" spans="1:3" ht="12.75" customHeight="1" thickBot="1" x14ac:dyDescent="0.3">
      <c r="A32" s="6">
        <v>2</v>
      </c>
      <c r="B32" s="100" t="s">
        <v>44</v>
      </c>
      <c r="C32" s="101">
        <v>0</v>
      </c>
    </row>
    <row r="33" spans="1:3" ht="12.75" customHeight="1" thickBot="1" x14ac:dyDescent="0.3">
      <c r="A33" s="6">
        <v>3</v>
      </c>
      <c r="B33" s="100" t="s">
        <v>45</v>
      </c>
      <c r="C33" s="101">
        <v>0</v>
      </c>
    </row>
    <row r="34" spans="1:3" ht="12.75" customHeight="1" thickBot="1" x14ac:dyDescent="0.3">
      <c r="A34" s="6">
        <v>4</v>
      </c>
      <c r="B34" s="99" t="s">
        <v>13</v>
      </c>
      <c r="C34" s="101">
        <v>0</v>
      </c>
    </row>
    <row r="35" spans="1:3" ht="12.75" customHeight="1" thickBot="1" x14ac:dyDescent="0.3">
      <c r="A35" s="6">
        <v>5</v>
      </c>
      <c r="B35" s="99" t="s">
        <v>13</v>
      </c>
      <c r="C35" s="101">
        <v>0</v>
      </c>
    </row>
    <row r="36" spans="1:3" ht="12.75" customHeight="1" thickBot="1" x14ac:dyDescent="0.3">
      <c r="A36" s="6">
        <v>6</v>
      </c>
      <c r="B36" s="99" t="s">
        <v>13</v>
      </c>
      <c r="C36" s="101">
        <v>0</v>
      </c>
    </row>
    <row r="37" spans="1:3" ht="12.75" customHeight="1" thickBot="1" x14ac:dyDescent="0.3">
      <c r="A37" s="6">
        <v>7</v>
      </c>
      <c r="B37" s="99" t="s">
        <v>13</v>
      </c>
      <c r="C37" s="101">
        <v>0</v>
      </c>
    </row>
    <row r="38" spans="1:3" ht="12.75" customHeight="1" thickBot="1" x14ac:dyDescent="0.3">
      <c r="A38" s="6">
        <v>8</v>
      </c>
      <c r="B38" s="99" t="s">
        <v>13</v>
      </c>
      <c r="C38" s="101">
        <v>0</v>
      </c>
    </row>
    <row r="39" spans="1:3" ht="12.75" customHeight="1" thickBot="1" x14ac:dyDescent="0.3">
      <c r="A39" s="6">
        <v>9</v>
      </c>
      <c r="B39" s="99" t="s">
        <v>13</v>
      </c>
      <c r="C39" s="101">
        <v>0</v>
      </c>
    </row>
    <row r="40" spans="1:3" ht="12.75" customHeight="1" thickBot="1" x14ac:dyDescent="0.3">
      <c r="A40" s="6">
        <v>10</v>
      </c>
      <c r="B40" s="99" t="s">
        <v>13</v>
      </c>
      <c r="C40" s="101">
        <v>0</v>
      </c>
    </row>
    <row r="41" spans="1:3" ht="12.75" customHeight="1" thickBot="1" x14ac:dyDescent="0.3">
      <c r="A41" s="161" t="s">
        <v>40</v>
      </c>
      <c r="B41" s="162"/>
      <c r="C41" s="39">
        <f>SUM(C31:C40)</f>
        <v>0</v>
      </c>
    </row>
  </sheetData>
  <sheetProtection algorithmName="SHA-512" hashValue="A+daTR9GQn+/cGDcWgZbRIBsqimlzOeFFVrTqlS+jfnpbURfnmrib/a+zjI5HPDUfmU89vLFrjQaZ5CoMEutvg==" saltValue="lxWW26o1wugpSYgEUMEABg=="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topLeftCell="A16" workbookViewId="0">
      <selection activeCell="G40" sqref="G40"/>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30" t="s">
        <v>196</v>
      </c>
      <c r="B1" s="130"/>
      <c r="C1" s="130"/>
      <c r="D1" s="130"/>
      <c r="E1" s="130"/>
      <c r="F1" s="130"/>
      <c r="G1" s="130"/>
    </row>
    <row r="2" spans="1:7" ht="18.75" x14ac:dyDescent="0.25">
      <c r="A2" s="159" t="s">
        <v>46</v>
      </c>
      <c r="B2" s="159"/>
      <c r="C2" s="159"/>
      <c r="D2" s="159"/>
      <c r="E2" s="159"/>
      <c r="F2" s="159"/>
      <c r="G2" s="159"/>
    </row>
    <row r="3" spans="1:7" x14ac:dyDescent="0.25">
      <c r="A3" s="131" t="s">
        <v>1</v>
      </c>
      <c r="B3" s="131"/>
      <c r="C3" s="131"/>
      <c r="D3" s="131"/>
      <c r="E3" s="131"/>
      <c r="F3" s="131"/>
      <c r="G3" s="131"/>
    </row>
    <row r="4" spans="1:7" x14ac:dyDescent="0.25">
      <c r="A4" s="131" t="s">
        <v>47</v>
      </c>
      <c r="B4" s="131"/>
      <c r="C4" s="131"/>
      <c r="D4" s="131"/>
      <c r="E4" s="131"/>
      <c r="F4" s="131"/>
      <c r="G4" s="131"/>
    </row>
    <row r="5" spans="1:7" ht="15.75" thickBot="1" x14ac:dyDescent="0.3">
      <c r="A5" s="132" t="s">
        <v>237</v>
      </c>
      <c r="B5" s="132"/>
      <c r="C5" s="132"/>
      <c r="D5" s="132"/>
      <c r="E5" s="132"/>
      <c r="F5" s="132"/>
      <c r="G5" s="132"/>
    </row>
    <row r="6" spans="1:7" x14ac:dyDescent="0.25">
      <c r="A6" s="167" t="s">
        <v>48</v>
      </c>
      <c r="B6" s="19" t="s">
        <v>49</v>
      </c>
      <c r="C6" s="165"/>
      <c r="D6" s="165" t="s">
        <v>51</v>
      </c>
      <c r="E6" s="165"/>
      <c r="F6" s="165" t="s">
        <v>28</v>
      </c>
      <c r="G6" s="165"/>
    </row>
    <row r="7" spans="1:7" ht="15.75" thickBot="1" x14ac:dyDescent="0.3">
      <c r="A7" s="168"/>
      <c r="B7" s="20" t="s">
        <v>50</v>
      </c>
      <c r="C7" s="166"/>
      <c r="D7" s="166"/>
      <c r="E7" s="166"/>
      <c r="F7" s="166"/>
      <c r="G7" s="166"/>
    </row>
    <row r="8" spans="1:7" ht="15.75" thickBot="1" x14ac:dyDescent="0.3">
      <c r="A8" s="24" t="s">
        <v>52</v>
      </c>
      <c r="B8" s="93">
        <f>48*172</f>
        <v>8256</v>
      </c>
      <c r="C8" s="7" t="s">
        <v>53</v>
      </c>
      <c r="D8" s="94">
        <v>1.3</v>
      </c>
      <c r="E8" s="7" t="s">
        <v>54</v>
      </c>
      <c r="F8" s="40">
        <f>B8*D8</f>
        <v>10732.800000000001</v>
      </c>
      <c r="G8" s="8"/>
    </row>
    <row r="9" spans="1:7" ht="15.75" thickBot="1" x14ac:dyDescent="0.3">
      <c r="A9" s="24" t="s">
        <v>55</v>
      </c>
      <c r="B9" s="93">
        <f>72*172</f>
        <v>12384</v>
      </c>
      <c r="C9" s="7" t="s">
        <v>53</v>
      </c>
      <c r="D9" s="94">
        <v>1.4</v>
      </c>
      <c r="E9" s="7" t="s">
        <v>54</v>
      </c>
      <c r="F9" s="40">
        <f t="shared" ref="F9:F15" si="0">B9*D9</f>
        <v>17337.599999999999</v>
      </c>
      <c r="G9" s="8"/>
    </row>
    <row r="10" spans="1:7" ht="15.75" thickBot="1" x14ac:dyDescent="0.3">
      <c r="A10" s="114" t="s">
        <v>209</v>
      </c>
      <c r="B10" s="93">
        <v>0</v>
      </c>
      <c r="C10" s="7" t="s">
        <v>53</v>
      </c>
      <c r="D10" s="94">
        <v>0</v>
      </c>
      <c r="E10" s="7" t="s">
        <v>54</v>
      </c>
      <c r="F10" s="40">
        <f t="shared" si="0"/>
        <v>0</v>
      </c>
      <c r="G10" s="8"/>
    </row>
    <row r="11" spans="1:7" ht="15.75" thickBot="1" x14ac:dyDescent="0.3">
      <c r="A11" s="114" t="s">
        <v>208</v>
      </c>
      <c r="B11" s="93">
        <v>0</v>
      </c>
      <c r="C11" s="7" t="s">
        <v>53</v>
      </c>
      <c r="D11" s="94">
        <v>0</v>
      </c>
      <c r="E11" s="7" t="s">
        <v>54</v>
      </c>
      <c r="F11" s="40">
        <f t="shared" si="0"/>
        <v>0</v>
      </c>
      <c r="G11" s="8"/>
    </row>
    <row r="12" spans="1:7" ht="15.75" thickBot="1" x14ac:dyDescent="0.3">
      <c r="A12" s="114" t="s">
        <v>207</v>
      </c>
      <c r="B12" s="93">
        <v>0</v>
      </c>
      <c r="C12" s="7" t="s">
        <v>53</v>
      </c>
      <c r="D12" s="94">
        <v>0</v>
      </c>
      <c r="E12" s="7" t="s">
        <v>54</v>
      </c>
      <c r="F12" s="40">
        <f t="shared" si="0"/>
        <v>0</v>
      </c>
      <c r="G12" s="8"/>
    </row>
    <row r="13" spans="1:7" ht="15.75" thickBot="1" x14ac:dyDescent="0.3">
      <c r="A13" s="114" t="s">
        <v>206</v>
      </c>
      <c r="B13" s="93">
        <v>0</v>
      </c>
      <c r="C13" s="7" t="s">
        <v>53</v>
      </c>
      <c r="D13" s="94">
        <v>0</v>
      </c>
      <c r="E13" s="7" t="s">
        <v>54</v>
      </c>
      <c r="F13" s="40">
        <f t="shared" si="0"/>
        <v>0</v>
      </c>
      <c r="G13" s="8"/>
    </row>
    <row r="14" spans="1:7" ht="15.75" thickBot="1" x14ac:dyDescent="0.3">
      <c r="A14" s="24" t="s">
        <v>56</v>
      </c>
      <c r="B14" s="93">
        <f>6*172</f>
        <v>1032</v>
      </c>
      <c r="C14" s="7" t="s">
        <v>53</v>
      </c>
      <c r="D14" s="94">
        <v>0.3</v>
      </c>
      <c r="E14" s="7" t="s">
        <v>54</v>
      </c>
      <c r="F14" s="40">
        <f t="shared" si="0"/>
        <v>309.59999999999997</v>
      </c>
      <c r="G14" s="8"/>
    </row>
    <row r="15" spans="1:7" ht="15.75" thickBot="1" x14ac:dyDescent="0.3">
      <c r="A15" s="24" t="s">
        <v>57</v>
      </c>
      <c r="B15" s="98">
        <v>0</v>
      </c>
      <c r="C15" s="7" t="s">
        <v>53</v>
      </c>
      <c r="D15" s="94">
        <v>1.8</v>
      </c>
      <c r="E15" s="7" t="s">
        <v>54</v>
      </c>
      <c r="F15" s="40">
        <f t="shared" si="0"/>
        <v>0</v>
      </c>
      <c r="G15" s="9"/>
    </row>
    <row r="16" spans="1:7" ht="15.75" thickBot="1" x14ac:dyDescent="0.3">
      <c r="A16" s="2" t="s">
        <v>58</v>
      </c>
      <c r="B16" s="42">
        <f>SUM(B8:B15)</f>
        <v>21672</v>
      </c>
      <c r="C16" s="10"/>
      <c r="D16" s="11"/>
      <c r="E16" s="7"/>
      <c r="F16" s="11"/>
      <c r="G16" s="40">
        <f>SUM(F8:F15)</f>
        <v>28380</v>
      </c>
    </row>
    <row r="17" spans="1:7" ht="15.75" thickBot="1" x14ac:dyDescent="0.3">
      <c r="A17" s="169" t="s">
        <v>59</v>
      </c>
      <c r="B17" s="169"/>
      <c r="C17" s="169"/>
      <c r="D17" s="169"/>
      <c r="E17" s="169"/>
      <c r="F17" s="169"/>
      <c r="G17" s="169"/>
    </row>
    <row r="18" spans="1:7" ht="15.75" thickBot="1" x14ac:dyDescent="0.3">
      <c r="A18" s="24" t="s">
        <v>52</v>
      </c>
      <c r="B18" s="93">
        <f>280*172+1697</f>
        <v>49857</v>
      </c>
      <c r="C18" s="7" t="s">
        <v>53</v>
      </c>
      <c r="D18" s="94">
        <v>2.5</v>
      </c>
      <c r="E18" s="7" t="s">
        <v>54</v>
      </c>
      <c r="F18" s="40">
        <f t="shared" ref="F18:F25" si="1">B18*D18</f>
        <v>124642.5</v>
      </c>
      <c r="G18" s="8"/>
    </row>
    <row r="19" spans="1:7" ht="15.75" thickBot="1" x14ac:dyDescent="0.3">
      <c r="A19" s="24" t="s">
        <v>55</v>
      </c>
      <c r="B19" s="93">
        <f>259*172+234</f>
        <v>44782</v>
      </c>
      <c r="C19" s="7" t="s">
        <v>53</v>
      </c>
      <c r="D19" s="94">
        <v>2.7</v>
      </c>
      <c r="E19" s="7" t="s">
        <v>54</v>
      </c>
      <c r="F19" s="40">
        <f t="shared" si="1"/>
        <v>120911.40000000001</v>
      </c>
      <c r="G19" s="8"/>
    </row>
    <row r="20" spans="1:7" ht="15.75" thickBot="1" x14ac:dyDescent="0.3">
      <c r="A20" s="112" t="s">
        <v>209</v>
      </c>
      <c r="B20" s="93">
        <f>192*172</f>
        <v>33024</v>
      </c>
      <c r="C20" s="7" t="s">
        <v>53</v>
      </c>
      <c r="D20" s="94">
        <v>2.8</v>
      </c>
      <c r="E20" s="7" t="s">
        <v>54</v>
      </c>
      <c r="F20" s="40">
        <f t="shared" si="1"/>
        <v>92467.199999999997</v>
      </c>
      <c r="G20" s="8"/>
    </row>
    <row r="21" spans="1:7" ht="15.75" thickBot="1" x14ac:dyDescent="0.3">
      <c r="A21" s="112" t="s">
        <v>208</v>
      </c>
      <c r="B21" s="93">
        <v>0</v>
      </c>
      <c r="C21" s="7" t="s">
        <v>53</v>
      </c>
      <c r="D21" s="94">
        <v>0</v>
      </c>
      <c r="E21" s="7" t="s">
        <v>54</v>
      </c>
      <c r="F21" s="40">
        <f t="shared" si="1"/>
        <v>0</v>
      </c>
      <c r="G21" s="8"/>
    </row>
    <row r="22" spans="1:7" ht="15.75" thickBot="1" x14ac:dyDescent="0.3">
      <c r="A22" s="112" t="s">
        <v>207</v>
      </c>
      <c r="B22" s="93">
        <v>0</v>
      </c>
      <c r="C22" s="7" t="s">
        <v>53</v>
      </c>
      <c r="D22" s="94">
        <v>0</v>
      </c>
      <c r="E22" s="7" t="s">
        <v>54</v>
      </c>
      <c r="F22" s="40">
        <f t="shared" si="1"/>
        <v>0</v>
      </c>
      <c r="G22" s="8"/>
    </row>
    <row r="23" spans="1:7" ht="15.75" thickBot="1" x14ac:dyDescent="0.3">
      <c r="A23" s="112" t="s">
        <v>206</v>
      </c>
      <c r="B23" s="93">
        <v>0</v>
      </c>
      <c r="C23" s="7" t="s">
        <v>53</v>
      </c>
      <c r="D23" s="94">
        <v>0</v>
      </c>
      <c r="E23" s="7" t="s">
        <v>54</v>
      </c>
      <c r="F23" s="40">
        <f t="shared" si="1"/>
        <v>0</v>
      </c>
      <c r="G23" s="8"/>
    </row>
    <row r="24" spans="1:7" ht="15.75" thickBot="1" x14ac:dyDescent="0.3">
      <c r="A24" s="24" t="s">
        <v>56</v>
      </c>
      <c r="B24" s="93">
        <f>30*172+122</f>
        <v>5282</v>
      </c>
      <c r="C24" s="7" t="s">
        <v>53</v>
      </c>
      <c r="D24" s="94">
        <v>0.4</v>
      </c>
      <c r="E24" s="7" t="s">
        <v>54</v>
      </c>
      <c r="F24" s="40">
        <f t="shared" si="1"/>
        <v>2112.8000000000002</v>
      </c>
      <c r="G24" s="8"/>
    </row>
    <row r="25" spans="1:7" ht="15.75" thickBot="1" x14ac:dyDescent="0.3">
      <c r="A25" s="24" t="s">
        <v>57</v>
      </c>
      <c r="B25" s="93">
        <f>27*172+30</f>
        <v>4674</v>
      </c>
      <c r="C25" s="7" t="s">
        <v>53</v>
      </c>
      <c r="D25" s="94">
        <v>3.65</v>
      </c>
      <c r="E25" s="7" t="s">
        <v>54</v>
      </c>
      <c r="F25" s="40">
        <f t="shared" si="1"/>
        <v>17060.099999999999</v>
      </c>
      <c r="G25" s="9"/>
    </row>
    <row r="26" spans="1:7" ht="21" customHeight="1" thickBot="1" x14ac:dyDescent="0.3">
      <c r="A26" s="2" t="s">
        <v>60</v>
      </c>
      <c r="B26" s="42">
        <f>SUM(B18:B25)</f>
        <v>137619</v>
      </c>
      <c r="C26" s="10"/>
      <c r="D26" s="11"/>
      <c r="E26" s="7"/>
      <c r="F26" s="9"/>
      <c r="G26" s="40">
        <f>SUM(F18:F25)</f>
        <v>357194</v>
      </c>
    </row>
    <row r="27" spans="1:7" ht="15.75" thickBot="1" x14ac:dyDescent="0.3">
      <c r="A27" s="169" t="s">
        <v>61</v>
      </c>
      <c r="B27" s="169"/>
      <c r="C27" s="169"/>
      <c r="D27" s="169"/>
      <c r="E27" s="169"/>
      <c r="F27" s="169"/>
      <c r="G27" s="169"/>
    </row>
    <row r="28" spans="1:7" ht="15.75" thickBot="1" x14ac:dyDescent="0.3">
      <c r="A28" s="24" t="s">
        <v>62</v>
      </c>
      <c r="B28" s="93">
        <v>0</v>
      </c>
      <c r="C28" s="7" t="s">
        <v>53</v>
      </c>
      <c r="D28" s="94">
        <v>0</v>
      </c>
      <c r="E28" s="7" t="s">
        <v>54</v>
      </c>
      <c r="F28" s="40">
        <f t="shared" ref="F28:F30" si="2">B28*D28</f>
        <v>0</v>
      </c>
      <c r="G28" s="8"/>
    </row>
    <row r="29" spans="1:7" ht="15.75" thickBot="1" x14ac:dyDescent="0.3">
      <c r="A29" s="24" t="s">
        <v>56</v>
      </c>
      <c r="B29" s="93">
        <v>0</v>
      </c>
      <c r="C29" s="7" t="s">
        <v>53</v>
      </c>
      <c r="D29" s="94">
        <v>0</v>
      </c>
      <c r="E29" s="7" t="s">
        <v>54</v>
      </c>
      <c r="F29" s="40">
        <f t="shared" si="2"/>
        <v>0</v>
      </c>
      <c r="G29" s="8"/>
    </row>
    <row r="30" spans="1:7" ht="15.75" thickBot="1" x14ac:dyDescent="0.3">
      <c r="A30" s="24" t="s">
        <v>57</v>
      </c>
      <c r="B30" s="93">
        <v>0</v>
      </c>
      <c r="C30" s="7" t="s">
        <v>53</v>
      </c>
      <c r="D30" s="94">
        <v>0</v>
      </c>
      <c r="E30" s="7" t="s">
        <v>54</v>
      </c>
      <c r="F30" s="40">
        <f t="shared" si="2"/>
        <v>0</v>
      </c>
      <c r="G30" s="9"/>
    </row>
    <row r="31" spans="1:7" ht="15.75" customHeight="1" thickBot="1" x14ac:dyDescent="0.3">
      <c r="A31" s="2" t="s">
        <v>63</v>
      </c>
      <c r="B31" s="42">
        <f>SUM(B28:B30)</f>
        <v>0</v>
      </c>
      <c r="C31" s="10"/>
      <c r="D31" s="11"/>
      <c r="E31" s="7"/>
      <c r="F31" s="11"/>
      <c r="G31" s="40">
        <f>SUM(F28:F30)</f>
        <v>0</v>
      </c>
    </row>
    <row r="32" spans="1:7" ht="15.75" thickBot="1" x14ac:dyDescent="0.3">
      <c r="A32" s="169" t="s">
        <v>64</v>
      </c>
      <c r="B32" s="169"/>
      <c r="C32" s="169"/>
      <c r="D32" s="169"/>
      <c r="E32" s="169"/>
      <c r="F32" s="169"/>
      <c r="G32" s="169"/>
    </row>
    <row r="33" spans="1:7" ht="15.75" thickBot="1" x14ac:dyDescent="0.3">
      <c r="A33" s="172" t="s">
        <v>65</v>
      </c>
      <c r="B33" s="172"/>
      <c r="C33" s="172"/>
      <c r="D33" s="172"/>
      <c r="E33" s="172"/>
      <c r="F33" s="172"/>
      <c r="G33" s="117">
        <v>6393</v>
      </c>
    </row>
    <row r="34" spans="1:7" ht="15.75" thickBot="1" x14ac:dyDescent="0.3">
      <c r="A34" s="169" t="s">
        <v>66</v>
      </c>
      <c r="B34" s="169"/>
      <c r="C34" s="169"/>
      <c r="D34" s="169"/>
      <c r="E34" s="169"/>
      <c r="F34" s="169"/>
      <c r="G34" s="169"/>
    </row>
    <row r="35" spans="1:7" ht="15.75" thickBot="1" x14ac:dyDescent="0.3">
      <c r="A35" s="170" t="s">
        <v>67</v>
      </c>
      <c r="B35" s="170"/>
      <c r="C35" s="170"/>
      <c r="D35" s="170"/>
      <c r="E35" s="170"/>
      <c r="F35" s="171"/>
      <c r="G35" s="94"/>
    </row>
    <row r="36" spans="1:7" ht="15.75" thickBot="1" x14ac:dyDescent="0.3">
      <c r="A36" s="170" t="s">
        <v>68</v>
      </c>
      <c r="B36" s="170"/>
      <c r="C36" s="170"/>
      <c r="D36" s="170"/>
      <c r="E36" s="170"/>
      <c r="F36" s="171"/>
      <c r="G36" s="94">
        <f>(507.03*172)+(16.19*172)</f>
        <v>89993.84</v>
      </c>
    </row>
    <row r="37" spans="1:7" ht="15.75" thickBot="1" x14ac:dyDescent="0.3">
      <c r="A37" s="170" t="s">
        <v>69</v>
      </c>
      <c r="B37" s="170"/>
      <c r="C37" s="170"/>
      <c r="D37" s="170"/>
      <c r="E37" s="170"/>
      <c r="F37" s="171"/>
      <c r="G37" s="94">
        <v>0</v>
      </c>
    </row>
    <row r="38" spans="1:7" ht="15.75" thickBot="1" x14ac:dyDescent="0.3">
      <c r="A38" s="170" t="s">
        <v>70</v>
      </c>
      <c r="B38" s="170"/>
      <c r="C38" s="170"/>
      <c r="D38" s="170"/>
      <c r="E38" s="170"/>
      <c r="F38" s="171"/>
      <c r="G38" s="94">
        <v>0</v>
      </c>
    </row>
    <row r="39" spans="1:7" ht="15.75" thickBot="1" x14ac:dyDescent="0.3">
      <c r="A39" s="170" t="s">
        <v>71</v>
      </c>
      <c r="B39" s="170"/>
      <c r="C39" s="170"/>
      <c r="D39" s="170"/>
      <c r="E39" s="170"/>
      <c r="F39" s="171"/>
      <c r="G39" s="94">
        <v>0</v>
      </c>
    </row>
    <row r="40" spans="1:7" ht="15.75" thickBot="1" x14ac:dyDescent="0.3">
      <c r="A40" s="173" t="s">
        <v>72</v>
      </c>
      <c r="B40" s="173"/>
      <c r="C40" s="173"/>
      <c r="D40" s="173"/>
      <c r="E40" s="173"/>
      <c r="F40" s="174"/>
      <c r="G40" s="41">
        <f>SUM(G35:G39,G33,G31,G26,G16)</f>
        <v>481960.83999999997</v>
      </c>
    </row>
  </sheetData>
  <sheetProtection algorithmName="SHA-512" hashValue="pZCw7OsrnMg3D0tVuK1DdqYjGFTGfGDLqZkZtMZZDJLqhXribQwoAwtuisVPtCLDRT6mybrLypEi3IEDe3QdFg==" saltValue="59/a28LlHByPs4+zG0y1vA==" spinCount="100000" sheet="1" objects="1" scenarios="1"/>
  <mergeCells count="22">
    <mergeCell ref="A37:F37"/>
    <mergeCell ref="A38:F38"/>
    <mergeCell ref="A39:F39"/>
    <mergeCell ref="A40:F40"/>
    <mergeCell ref="A36:F36"/>
    <mergeCell ref="A1:G1"/>
    <mergeCell ref="A2:G2"/>
    <mergeCell ref="A3:G3"/>
    <mergeCell ref="A4:G4"/>
    <mergeCell ref="A5:G5"/>
    <mergeCell ref="A17:G17"/>
    <mergeCell ref="A27:G27"/>
    <mergeCell ref="A32:G32"/>
    <mergeCell ref="A34:G34"/>
    <mergeCell ref="A35:F35"/>
    <mergeCell ref="A33:F33"/>
    <mergeCell ref="G6:G7"/>
    <mergeCell ref="A6:A7"/>
    <mergeCell ref="C6:C7"/>
    <mergeCell ref="D6:D7"/>
    <mergeCell ref="E6:E7"/>
    <mergeCell ref="F6:F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38"/>
  <sheetViews>
    <sheetView topLeftCell="A16" workbookViewId="0">
      <selection activeCell="I19" sqref="I19"/>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30" t="s">
        <v>197</v>
      </c>
      <c r="B1" s="130"/>
      <c r="C1" s="130"/>
      <c r="D1" s="130"/>
      <c r="E1" s="130"/>
      <c r="F1" s="130"/>
      <c r="G1" s="130"/>
    </row>
    <row r="2" spans="1:7" ht="18.75" x14ac:dyDescent="0.25">
      <c r="A2" s="159" t="s">
        <v>73</v>
      </c>
      <c r="B2" s="159"/>
      <c r="C2" s="159"/>
      <c r="D2" s="159"/>
      <c r="E2" s="159"/>
      <c r="F2" s="159"/>
      <c r="G2" s="159"/>
    </row>
    <row r="3" spans="1:7" x14ac:dyDescent="0.25">
      <c r="A3" s="131" t="s">
        <v>47</v>
      </c>
      <c r="B3" s="131"/>
      <c r="C3" s="131"/>
      <c r="D3" s="131"/>
      <c r="E3" s="131"/>
      <c r="F3" s="131"/>
      <c r="G3" s="131"/>
    </row>
    <row r="4" spans="1:7" ht="15.75" thickBot="1" x14ac:dyDescent="0.3">
      <c r="A4" s="132" t="str">
        <f>'Att. C.1'!A5:G5</f>
        <v>Based on __172__ Days of Service</v>
      </c>
      <c r="B4" s="132"/>
      <c r="C4" s="132"/>
      <c r="D4" s="132"/>
      <c r="E4" s="132"/>
      <c r="F4" s="132"/>
      <c r="G4" s="132"/>
    </row>
    <row r="5" spans="1:7" x14ac:dyDescent="0.25">
      <c r="A5" s="167" t="s">
        <v>48</v>
      </c>
      <c r="B5" s="19" t="s">
        <v>49</v>
      </c>
      <c r="C5" s="165"/>
      <c r="D5" s="165"/>
      <c r="E5" s="165"/>
      <c r="F5" s="165" t="s">
        <v>28</v>
      </c>
      <c r="G5" s="165"/>
    </row>
    <row r="6" spans="1:7" ht="15.75" thickBot="1" x14ac:dyDescent="0.3">
      <c r="A6" s="168"/>
      <c r="B6" s="20" t="s">
        <v>50</v>
      </c>
      <c r="C6" s="166"/>
      <c r="D6" s="166"/>
      <c r="E6" s="166"/>
      <c r="F6" s="166"/>
      <c r="G6" s="166"/>
    </row>
    <row r="7" spans="1:7" ht="15.75" thickBot="1" x14ac:dyDescent="0.3">
      <c r="A7" s="24" t="s">
        <v>74</v>
      </c>
      <c r="B7" s="93">
        <f>61*172</f>
        <v>10492</v>
      </c>
      <c r="C7" s="7" t="s">
        <v>53</v>
      </c>
      <c r="D7" s="94">
        <v>1.79</v>
      </c>
      <c r="E7" s="7" t="s">
        <v>54</v>
      </c>
      <c r="F7" s="40">
        <f>B7*D7</f>
        <v>18780.68</v>
      </c>
      <c r="G7" s="8"/>
    </row>
    <row r="8" spans="1:7" ht="15.75" thickBot="1" x14ac:dyDescent="0.3">
      <c r="A8" s="24" t="s">
        <v>75</v>
      </c>
      <c r="B8" s="93">
        <v>0</v>
      </c>
      <c r="C8" s="7" t="s">
        <v>53</v>
      </c>
      <c r="D8" s="94">
        <v>0</v>
      </c>
      <c r="E8" s="7" t="s">
        <v>54</v>
      </c>
      <c r="F8" s="40">
        <f t="shared" ref="F8:F11" si="0">B8*D8</f>
        <v>0</v>
      </c>
      <c r="G8" s="8"/>
    </row>
    <row r="9" spans="1:7" ht="15.75" thickBot="1" x14ac:dyDescent="0.3">
      <c r="A9" s="24" t="s">
        <v>56</v>
      </c>
      <c r="B9" s="93">
        <f>6*172</f>
        <v>1032</v>
      </c>
      <c r="C9" s="7" t="s">
        <v>53</v>
      </c>
      <c r="D9" s="94">
        <v>1.49</v>
      </c>
      <c r="E9" s="7" t="s">
        <v>54</v>
      </c>
      <c r="F9" s="40">
        <f t="shared" si="0"/>
        <v>1537.68</v>
      </c>
      <c r="G9" s="8"/>
    </row>
    <row r="10" spans="1:7" ht="15.75" thickBot="1" x14ac:dyDescent="0.3">
      <c r="A10" s="24" t="s">
        <v>76</v>
      </c>
      <c r="B10" s="93">
        <v>0</v>
      </c>
      <c r="C10" s="7" t="s">
        <v>53</v>
      </c>
      <c r="D10" s="94">
        <v>0</v>
      </c>
      <c r="E10" s="7"/>
      <c r="F10" s="40">
        <f t="shared" si="0"/>
        <v>0</v>
      </c>
      <c r="G10" s="8"/>
    </row>
    <row r="11" spans="1:7" ht="15.75" thickBot="1" x14ac:dyDescent="0.3">
      <c r="A11" s="24" t="s">
        <v>62</v>
      </c>
      <c r="B11" s="93">
        <f>120*172</f>
        <v>20640</v>
      </c>
      <c r="C11" s="7" t="s">
        <v>53</v>
      </c>
      <c r="D11" s="94">
        <v>0.31</v>
      </c>
      <c r="E11" s="7" t="s">
        <v>54</v>
      </c>
      <c r="F11" s="40">
        <f t="shared" si="0"/>
        <v>6398.4</v>
      </c>
      <c r="G11" s="9"/>
    </row>
    <row r="12" spans="1:7" ht="15.75" thickBot="1" x14ac:dyDescent="0.3">
      <c r="A12" s="2" t="s">
        <v>77</v>
      </c>
      <c r="B12" s="42">
        <f>SUM(B7:B11)</f>
        <v>32164</v>
      </c>
      <c r="C12" s="10"/>
      <c r="D12" s="21"/>
      <c r="E12" s="7"/>
      <c r="F12" s="11"/>
      <c r="G12" s="40">
        <f>SUM(F7:F11)</f>
        <v>26716.760000000002</v>
      </c>
    </row>
    <row r="13" spans="1:7" ht="15.75" thickBot="1" x14ac:dyDescent="0.3">
      <c r="A13" s="169" t="s">
        <v>59</v>
      </c>
      <c r="B13" s="169"/>
      <c r="C13" s="169"/>
      <c r="D13" s="176"/>
      <c r="E13" s="176"/>
      <c r="F13" s="176"/>
      <c r="G13" s="176"/>
    </row>
    <row r="14" spans="1:7" ht="15.75" thickBot="1" x14ac:dyDescent="0.3">
      <c r="A14" s="24" t="s">
        <v>74</v>
      </c>
      <c r="B14" s="93">
        <f>161*172+449</f>
        <v>28141</v>
      </c>
      <c r="C14" s="7" t="s">
        <v>53</v>
      </c>
      <c r="D14" s="94">
        <v>3.37</v>
      </c>
      <c r="E14" s="7" t="s">
        <v>54</v>
      </c>
      <c r="F14" s="40">
        <f t="shared" ref="F14:F16" si="1">B14*D14</f>
        <v>94835.17</v>
      </c>
      <c r="G14" s="8"/>
    </row>
    <row r="15" spans="1:7" ht="15.75" thickBot="1" x14ac:dyDescent="0.3">
      <c r="A15" s="24" t="s">
        <v>56</v>
      </c>
      <c r="B15" s="93">
        <f>30*172+122</f>
        <v>5282</v>
      </c>
      <c r="C15" s="7" t="s">
        <v>53</v>
      </c>
      <c r="D15" s="94">
        <v>2.97</v>
      </c>
      <c r="E15" s="7" t="s">
        <v>54</v>
      </c>
      <c r="F15" s="40">
        <f t="shared" si="1"/>
        <v>15687.54</v>
      </c>
      <c r="G15" s="8"/>
    </row>
    <row r="16" spans="1:7" ht="15.75" thickBot="1" x14ac:dyDescent="0.3">
      <c r="A16" s="24" t="s">
        <v>62</v>
      </c>
      <c r="B16" s="93">
        <f>731*172+1931</f>
        <v>127663</v>
      </c>
      <c r="C16" s="7" t="s">
        <v>53</v>
      </c>
      <c r="D16" s="94">
        <v>0.37</v>
      </c>
      <c r="E16" s="7" t="s">
        <v>54</v>
      </c>
      <c r="F16" s="40">
        <f t="shared" si="1"/>
        <v>47235.31</v>
      </c>
      <c r="G16" s="8"/>
    </row>
    <row r="17" spans="1:7" ht="15.75" thickBot="1" x14ac:dyDescent="0.3">
      <c r="A17" s="2" t="s">
        <v>78</v>
      </c>
      <c r="B17" s="42">
        <f>SUM(B14:B16)</f>
        <v>161086</v>
      </c>
      <c r="C17" s="10"/>
      <c r="D17" s="21"/>
      <c r="E17" s="7"/>
      <c r="F17" s="9"/>
      <c r="G17" s="43">
        <f>SUM(F14:F16)</f>
        <v>157758.01999999999</v>
      </c>
    </row>
    <row r="18" spans="1:7" ht="15.75" thickBot="1" x14ac:dyDescent="0.3">
      <c r="A18" s="169" t="s">
        <v>61</v>
      </c>
      <c r="B18" s="169"/>
      <c r="C18" s="169"/>
      <c r="D18" s="169"/>
      <c r="E18" s="169"/>
      <c r="F18" s="169"/>
      <c r="G18" s="169"/>
    </row>
    <row r="19" spans="1:7" ht="15.75" thickBot="1" x14ac:dyDescent="0.3">
      <c r="A19" s="24" t="s">
        <v>74</v>
      </c>
      <c r="B19" s="93">
        <v>0</v>
      </c>
      <c r="C19" s="7" t="s">
        <v>53</v>
      </c>
      <c r="D19" s="94">
        <v>0</v>
      </c>
      <c r="E19" s="7" t="s">
        <v>54</v>
      </c>
      <c r="F19" s="40">
        <f t="shared" ref="F19:F21" si="2">B19*D19</f>
        <v>0</v>
      </c>
      <c r="G19" s="8"/>
    </row>
    <row r="20" spans="1:7" ht="15.75" thickBot="1" x14ac:dyDescent="0.3">
      <c r="A20" s="24" t="s">
        <v>56</v>
      </c>
      <c r="B20" s="93">
        <v>0</v>
      </c>
      <c r="C20" s="7" t="s">
        <v>53</v>
      </c>
      <c r="D20" s="94">
        <v>0</v>
      </c>
      <c r="E20" s="7" t="s">
        <v>54</v>
      </c>
      <c r="F20" s="40">
        <f t="shared" si="2"/>
        <v>0</v>
      </c>
      <c r="G20" s="8"/>
    </row>
    <row r="21" spans="1:7" ht="15.75" thickBot="1" x14ac:dyDescent="0.3">
      <c r="A21" s="24" t="s">
        <v>62</v>
      </c>
      <c r="B21" s="93">
        <v>0</v>
      </c>
      <c r="C21" s="7" t="s">
        <v>53</v>
      </c>
      <c r="D21" s="94">
        <v>0</v>
      </c>
      <c r="E21" s="7" t="s">
        <v>54</v>
      </c>
      <c r="F21" s="40">
        <f t="shared" si="2"/>
        <v>0</v>
      </c>
      <c r="G21" s="9"/>
    </row>
    <row r="22" spans="1:7" ht="15.75" thickBot="1" x14ac:dyDescent="0.3">
      <c r="A22" s="2" t="s">
        <v>79</v>
      </c>
      <c r="B22" s="42">
        <f>SUM(B19:B21)</f>
        <v>0</v>
      </c>
      <c r="C22" s="10"/>
      <c r="D22" s="21"/>
      <c r="E22" s="7"/>
      <c r="F22" s="11"/>
      <c r="G22" s="40">
        <f>SUM(F19:F21)</f>
        <v>0</v>
      </c>
    </row>
    <row r="23" spans="1:7" ht="15.75" thickBot="1" x14ac:dyDescent="0.3">
      <c r="A23" s="169" t="s">
        <v>80</v>
      </c>
      <c r="B23" s="169"/>
      <c r="C23" s="169"/>
      <c r="D23" s="169"/>
      <c r="E23" s="169"/>
      <c r="F23" s="169"/>
      <c r="G23" s="169"/>
    </row>
    <row r="24" spans="1:7" ht="16.5" customHeight="1" thickBot="1" x14ac:dyDescent="0.3">
      <c r="A24" s="24" t="s">
        <v>80</v>
      </c>
      <c r="B24" s="93">
        <f>SUM(B21:B23)</f>
        <v>0</v>
      </c>
      <c r="C24" s="7" t="s">
        <v>53</v>
      </c>
      <c r="D24" s="94">
        <v>0</v>
      </c>
      <c r="E24" s="7" t="s">
        <v>54</v>
      </c>
      <c r="F24" s="40">
        <f t="shared" ref="F24" si="3">B24*D24</f>
        <v>0</v>
      </c>
      <c r="G24" s="8"/>
    </row>
    <row r="25" spans="1:7" ht="15.75" thickBot="1" x14ac:dyDescent="0.3">
      <c r="A25" s="2" t="s">
        <v>81</v>
      </c>
      <c r="B25" s="175"/>
      <c r="C25" s="175"/>
      <c r="D25" s="175"/>
      <c r="E25" s="175"/>
      <c r="F25" s="175"/>
      <c r="G25" s="43">
        <f>SMP1c</f>
        <v>0</v>
      </c>
    </row>
    <row r="26" spans="1:7" ht="24" customHeight="1" thickBot="1" x14ac:dyDescent="0.3">
      <c r="A26" s="169" t="s">
        <v>82</v>
      </c>
      <c r="B26" s="169"/>
      <c r="C26" s="169"/>
      <c r="D26" s="169"/>
      <c r="E26" s="169"/>
      <c r="F26" s="169"/>
      <c r="G26" s="169"/>
    </row>
    <row r="27" spans="1:7" s="68" customFormat="1" ht="16.5" customHeight="1" thickBot="1" x14ac:dyDescent="0.3">
      <c r="A27" s="124"/>
      <c r="B27" s="125" t="s">
        <v>224</v>
      </c>
      <c r="C27" s="127">
        <v>0</v>
      </c>
      <c r="D27" s="124" t="s">
        <v>225</v>
      </c>
      <c r="E27" s="124"/>
      <c r="F27" s="124"/>
      <c r="G27" s="126"/>
    </row>
    <row r="28" spans="1:7" ht="16.5" customHeight="1" thickBot="1" x14ac:dyDescent="0.3">
      <c r="A28" s="24" t="s">
        <v>83</v>
      </c>
      <c r="B28" s="93">
        <v>0</v>
      </c>
      <c r="C28" s="7" t="s">
        <v>53</v>
      </c>
      <c r="D28" s="94">
        <v>0</v>
      </c>
      <c r="E28" s="7" t="s">
        <v>54</v>
      </c>
      <c r="F28" s="40">
        <f t="shared" ref="F28:F30" si="4">B28*D28</f>
        <v>0</v>
      </c>
      <c r="G28" s="8"/>
    </row>
    <row r="29" spans="1:7" ht="15.75" thickBot="1" x14ac:dyDescent="0.3">
      <c r="A29" s="24" t="s">
        <v>84</v>
      </c>
      <c r="B29" s="93">
        <v>0</v>
      </c>
      <c r="C29" s="7" t="s">
        <v>53</v>
      </c>
      <c r="D29" s="94">
        <v>0</v>
      </c>
      <c r="E29" s="7" t="s">
        <v>54</v>
      </c>
      <c r="F29" s="40">
        <f t="shared" si="4"/>
        <v>0</v>
      </c>
      <c r="G29" s="8"/>
    </row>
    <row r="30" spans="1:7" ht="15.75" thickBot="1" x14ac:dyDescent="0.3">
      <c r="A30" s="24" t="s">
        <v>85</v>
      </c>
      <c r="B30" s="93">
        <v>0</v>
      </c>
      <c r="C30" s="7" t="s">
        <v>53</v>
      </c>
      <c r="D30" s="94">
        <v>0</v>
      </c>
      <c r="E30" s="7" t="s">
        <v>54</v>
      </c>
      <c r="F30" s="40">
        <f t="shared" si="4"/>
        <v>0</v>
      </c>
      <c r="G30" s="9"/>
    </row>
    <row r="31" spans="1:7" ht="15.75" thickBot="1" x14ac:dyDescent="0.3">
      <c r="A31" s="2" t="s">
        <v>86</v>
      </c>
      <c r="B31" s="42">
        <f>SUM(B28:B30)</f>
        <v>0</v>
      </c>
      <c r="C31" s="10"/>
      <c r="D31" s="21"/>
      <c r="E31" s="7"/>
      <c r="F31" s="11"/>
      <c r="G31" s="40">
        <f>SUM(F28:F30)</f>
        <v>0</v>
      </c>
    </row>
    <row r="32" spans="1:7" ht="24" customHeight="1" thickBot="1" x14ac:dyDescent="0.3">
      <c r="A32" s="169" t="s">
        <v>87</v>
      </c>
      <c r="B32" s="169"/>
      <c r="C32" s="169"/>
      <c r="D32" s="169"/>
      <c r="E32" s="169"/>
      <c r="F32" s="169"/>
      <c r="G32" s="169"/>
    </row>
    <row r="33" spans="1:7" s="68" customFormat="1" ht="16.5" customHeight="1" thickBot="1" x14ac:dyDescent="0.3">
      <c r="A33" s="124"/>
      <c r="B33" s="125" t="s">
        <v>224</v>
      </c>
      <c r="C33" s="127">
        <v>0</v>
      </c>
      <c r="D33" s="124" t="s">
        <v>225</v>
      </c>
      <c r="E33" s="124"/>
      <c r="F33" s="124"/>
      <c r="G33" s="126"/>
    </row>
    <row r="34" spans="1:7" ht="15.75" thickBot="1" x14ac:dyDescent="0.3">
      <c r="A34" s="24" t="s">
        <v>83</v>
      </c>
      <c r="B34" s="93">
        <v>0</v>
      </c>
      <c r="C34" s="7" t="s">
        <v>53</v>
      </c>
      <c r="D34" s="94">
        <v>0</v>
      </c>
      <c r="E34" s="7" t="s">
        <v>54</v>
      </c>
      <c r="F34" s="40">
        <f t="shared" ref="F34:F36" si="5">B34*D34</f>
        <v>0</v>
      </c>
      <c r="G34" s="8"/>
    </row>
    <row r="35" spans="1:7" ht="15.75" thickBot="1" x14ac:dyDescent="0.3">
      <c r="A35" s="24" t="s">
        <v>84</v>
      </c>
      <c r="B35" s="93">
        <v>0</v>
      </c>
      <c r="C35" s="7" t="s">
        <v>53</v>
      </c>
      <c r="D35" s="94">
        <v>0</v>
      </c>
      <c r="E35" s="7" t="s">
        <v>54</v>
      </c>
      <c r="F35" s="40">
        <f t="shared" si="5"/>
        <v>0</v>
      </c>
      <c r="G35" s="8"/>
    </row>
    <row r="36" spans="1:7" ht="15.75" thickBot="1" x14ac:dyDescent="0.3">
      <c r="A36" s="24" t="s">
        <v>85</v>
      </c>
      <c r="B36" s="93">
        <v>0</v>
      </c>
      <c r="C36" s="7" t="s">
        <v>53</v>
      </c>
      <c r="D36" s="94">
        <v>0</v>
      </c>
      <c r="E36" s="7" t="s">
        <v>54</v>
      </c>
      <c r="F36" s="40">
        <f t="shared" si="5"/>
        <v>0</v>
      </c>
      <c r="G36" s="9"/>
    </row>
    <row r="37" spans="1:7" ht="15.75" thickBot="1" x14ac:dyDescent="0.3">
      <c r="A37" s="2" t="s">
        <v>88</v>
      </c>
      <c r="B37" s="42">
        <f>SUM(B34:B36)</f>
        <v>0</v>
      </c>
      <c r="C37" s="10"/>
      <c r="D37" s="21"/>
      <c r="E37" s="7"/>
      <c r="F37" s="11"/>
      <c r="G37" s="40">
        <f>SUM(F34:F36)</f>
        <v>0</v>
      </c>
    </row>
    <row r="38" spans="1:7" ht="15.75" thickBot="1" x14ac:dyDescent="0.3">
      <c r="A38" s="173" t="s">
        <v>89</v>
      </c>
      <c r="B38" s="173"/>
      <c r="C38" s="173"/>
      <c r="D38" s="173"/>
      <c r="E38" s="173"/>
      <c r="F38" s="174"/>
      <c r="G38" s="41">
        <f>SUM(G37,G31,G25,G22,G17,G12)</f>
        <v>184474.78</v>
      </c>
    </row>
  </sheetData>
  <sheetProtection algorithmName="SHA-512" hashValue="ceLTZ8Yje4EOpEsJDtPlxKq/QtCIoqRElDS6yKLQYr6OMr4ndeshtwwPPsvfJIMW5C6Gweo/6oNEXgGD1VtXhA==" saltValue="mgHl/IyKgL94Eg4jrorMWA==" spinCount="100000" sheet="1" objects="1" scenarios="1"/>
  <mergeCells count="18">
    <mergeCell ref="A38:F38"/>
    <mergeCell ref="A1:G1"/>
    <mergeCell ref="A2:G2"/>
    <mergeCell ref="A3:G3"/>
    <mergeCell ref="A4:G4"/>
    <mergeCell ref="A32:G32"/>
    <mergeCell ref="B25:F25"/>
    <mergeCell ref="A26:G26"/>
    <mergeCell ref="A18:G18"/>
    <mergeCell ref="A23:G23"/>
    <mergeCell ref="A13:C13"/>
    <mergeCell ref="D13:G13"/>
    <mergeCell ref="A5:A6"/>
    <mergeCell ref="C5:C6"/>
    <mergeCell ref="D5:D6"/>
    <mergeCell ref="E5:E6"/>
    <mergeCell ref="F5:F6"/>
    <mergeCell ref="G5:G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9"/>
  <sheetViews>
    <sheetView zoomScale="110" zoomScaleNormal="110" workbookViewId="0">
      <selection activeCell="C17" sqref="C17"/>
    </sheetView>
  </sheetViews>
  <sheetFormatPr defaultRowHeight="15" x14ac:dyDescent="0.25"/>
  <cols>
    <col min="1" max="1" width="54.7109375" customWidth="1"/>
    <col min="2" max="3" width="26.140625" customWidth="1"/>
  </cols>
  <sheetData>
    <row r="1" spans="1:3" ht="20.25" x14ac:dyDescent="0.25">
      <c r="A1" s="130" t="s">
        <v>198</v>
      </c>
      <c r="B1" s="130"/>
      <c r="C1" s="130"/>
    </row>
    <row r="2" spans="1:3" ht="15.75" thickBot="1" x14ac:dyDescent="0.3">
      <c r="A2" s="183" t="s">
        <v>90</v>
      </c>
      <c r="B2" s="183"/>
      <c r="C2" s="183"/>
    </row>
    <row r="3" spans="1:3" ht="15.75" thickBot="1" x14ac:dyDescent="0.3">
      <c r="A3" s="12" t="s">
        <v>91</v>
      </c>
      <c r="B3" s="94">
        <v>0</v>
      </c>
      <c r="C3" s="177"/>
    </row>
    <row r="4" spans="1:3" ht="15.75" thickBot="1" x14ac:dyDescent="0.3">
      <c r="A4" s="13" t="s">
        <v>92</v>
      </c>
      <c r="B4" s="94">
        <f>1631*0.208</f>
        <v>339.24799999999999</v>
      </c>
      <c r="C4" s="178"/>
    </row>
    <row r="5" spans="1:3" ht="15.75" thickBot="1" x14ac:dyDescent="0.3">
      <c r="A5" s="13" t="s">
        <v>194</v>
      </c>
      <c r="B5" s="94">
        <f>162589*0.0491</f>
        <v>7983.1198999999997</v>
      </c>
      <c r="C5" s="178"/>
    </row>
    <row r="6" spans="1:3" ht="15.75" thickBot="1" x14ac:dyDescent="0.3">
      <c r="A6" s="14" t="s">
        <v>195</v>
      </c>
      <c r="B6" s="94">
        <f>34581*0.08106</f>
        <v>2803.1358599999999</v>
      </c>
      <c r="C6" s="179"/>
    </row>
    <row r="7" spans="1:3" ht="21" customHeight="1" thickBot="1" x14ac:dyDescent="0.3">
      <c r="A7" s="180" t="s">
        <v>93</v>
      </c>
      <c r="B7" s="181"/>
      <c r="C7" s="45">
        <f>SUM(B3:B6)</f>
        <v>11125.50376</v>
      </c>
    </row>
    <row r="8" spans="1:3" ht="21" customHeight="1" thickBot="1" x14ac:dyDescent="0.3">
      <c r="A8" s="118"/>
      <c r="B8" s="118"/>
    </row>
    <row r="9" spans="1:3" ht="17.25" customHeight="1" thickBot="1" x14ac:dyDescent="0.3">
      <c r="A9" s="12" t="s">
        <v>102</v>
      </c>
      <c r="B9" s="97">
        <v>51451.47</v>
      </c>
      <c r="C9" s="184"/>
    </row>
    <row r="10" spans="1:3" ht="17.25" customHeight="1" thickBot="1" x14ac:dyDescent="0.3">
      <c r="A10" s="13" t="s">
        <v>103</v>
      </c>
      <c r="B10" s="94">
        <v>0</v>
      </c>
      <c r="C10" s="185"/>
    </row>
    <row r="11" spans="1:3" ht="21" customHeight="1" thickBot="1" x14ac:dyDescent="0.3">
      <c r="A11" s="180" t="s">
        <v>216</v>
      </c>
      <c r="B11" s="181"/>
      <c r="C11" s="119">
        <f>B9+B10</f>
        <v>51451.47</v>
      </c>
    </row>
    <row r="12" spans="1:3" ht="15.75" thickBot="1" x14ac:dyDescent="0.3">
      <c r="A12" s="15"/>
    </row>
    <row r="13" spans="1:3" x14ac:dyDescent="0.25">
      <c r="A13" s="12" t="s">
        <v>94</v>
      </c>
      <c r="B13" s="95">
        <f>'Att. C.1'!TotalSchool</f>
        <v>481960.83999999997</v>
      </c>
      <c r="C13" s="177"/>
    </row>
    <row r="14" spans="1:3" x14ac:dyDescent="0.25">
      <c r="A14" s="13" t="s">
        <v>95</v>
      </c>
      <c r="B14" s="96">
        <f>'Att. C.2'!TotalFederal</f>
        <v>184474.78</v>
      </c>
      <c r="C14" s="178"/>
    </row>
    <row r="15" spans="1:3" x14ac:dyDescent="0.25">
      <c r="A15" s="13" t="s">
        <v>215</v>
      </c>
      <c r="B15" s="120">
        <f>C11</f>
        <v>51451.47</v>
      </c>
      <c r="C15" s="178"/>
    </row>
    <row r="16" spans="1:3" ht="15.75" thickBot="1" x14ac:dyDescent="0.3">
      <c r="A16" s="13" t="s">
        <v>193</v>
      </c>
      <c r="B16" s="44">
        <f>Reimbursement1</f>
        <v>11125.50376</v>
      </c>
      <c r="C16" s="178"/>
    </row>
    <row r="17" spans="1:3" ht="21" customHeight="1" thickBot="1" x14ac:dyDescent="0.3">
      <c r="A17" s="180" t="s">
        <v>96</v>
      </c>
      <c r="B17" s="182"/>
      <c r="C17" s="46">
        <f>SUM(B13:B16)</f>
        <v>729012.59375999996</v>
      </c>
    </row>
    <row r="18" spans="1:3" x14ac:dyDescent="0.25">
      <c r="A18" s="15"/>
    </row>
    <row r="19" spans="1:3" x14ac:dyDescent="0.25">
      <c r="A19" s="15" t="s">
        <v>97</v>
      </c>
    </row>
  </sheetData>
  <sheetProtection algorithmName="SHA-512" hashValue="1CjhXLQIgX/EIblXFbW3DbR8eSVacFbOHtJTyVEVdGE0xQsdXJXkbSt8ePRKnNavdflaZgjSfw8KrBQIuE+qgw==" saltValue="2CWz3dP+NaOLLO4n/fqMUg==" spinCount="100000" sheet="1" objects="1" scenarios="1"/>
  <mergeCells count="8">
    <mergeCell ref="C3:C6"/>
    <mergeCell ref="A7:B7"/>
    <mergeCell ref="C13:C16"/>
    <mergeCell ref="A17:B17"/>
    <mergeCell ref="A1:C1"/>
    <mergeCell ref="A2:C2"/>
    <mergeCell ref="A11:B11"/>
    <mergeCell ref="C9:C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155</vt:i4>
      </vt:variant>
    </vt:vector>
  </HeadingPairs>
  <TitlesOfParts>
    <vt:vector size="173"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D'!_Toc501290266</vt:lpstr>
      <vt:lpstr>'Att. E'!_Toc501290267</vt:lpstr>
      <vt:lpstr>'Att. G'!_Toc501290269</vt:lpstr>
      <vt:lpstr>'Att. H'!_Toc501290270</vt:lpstr>
      <vt:lpstr>'Att. L'!_Toc501290273</vt:lpstr>
      <vt:lpstr>'Att. M'!_Toc501290274</vt:lpstr>
      <vt:lpstr>'Att. E'!AdminFee</vt:lpstr>
      <vt:lpstr>'Att. C.1'!AlaCarte1</vt:lpstr>
      <vt:lpstr>'Att. C.1'!ASGrand1</vt:lpstr>
      <vt:lpstr>'Att. C.2'!ASGrand21</vt:lpstr>
      <vt:lpstr>'Att. C.1'!ASMTotal1</vt:lpstr>
      <vt:lpstr>'Att. C.2'!ASMTotal21</vt:lpstr>
      <vt:lpstr>'Att. D'!AttachD1</vt:lpstr>
      <vt:lpstr>'Att. D'!AttachD10</vt:lpstr>
      <vt:lpstr>'Att. D'!AttachD11</vt:lpstr>
      <vt:lpstr>'Att. D'!AttachD12</vt:lpstr>
      <vt:lpstr>'Att. D'!AttachD13</vt:lpstr>
      <vt:lpstr>'Att. D'!AttachD14</vt:lpstr>
      <vt:lpstr>'Att. D'!AttachD2</vt:lpstr>
      <vt:lpstr>'Att. D'!AttachD3</vt:lpstr>
      <vt:lpstr>'Att. D'!AttachD4</vt:lpstr>
      <vt:lpstr>'Att. D'!AttachD5a</vt:lpstr>
      <vt:lpstr>'Att. D'!AttachD5b</vt:lpstr>
      <vt:lpstr>'Att. D'!AttachD6</vt:lpstr>
      <vt:lpstr>'Att. D'!AttachD7</vt:lpstr>
      <vt:lpstr>'Att. D'!AttachD8</vt:lpstr>
      <vt:lpstr>'Att. D'!AttachD9</vt:lpstr>
      <vt:lpstr>'Att. E'!AttachE3</vt:lpstr>
      <vt:lpstr>'Att. E'!AttachE4</vt:lpstr>
      <vt:lpstr>'Att. E'!AttachE5</vt:lpstr>
      <vt:lpstr>'Att. E'!AttachE6</vt:lpstr>
      <vt:lpstr>'Att. E'!AttachE7</vt:lpstr>
      <vt:lpstr>'Att. E'!AttachE8</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A.1'!DH_18</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A.1'!DP_18</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A.1'!HR_18</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E'!MgmtFee</vt:lpstr>
      <vt:lpstr>'Att. A.1'!Print_Area</vt:lpstr>
      <vt:lpstr>'Att. A.2'!Print_Area</vt:lpstr>
      <vt:lpstr>'Att. A.3'!Print_Area</vt:lpstr>
      <vt:lpstr>'Att. A.4'!Print_Area</vt:lpstr>
      <vt:lpstr>'Att. E'!Profit</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D'!Total_Expenditures</vt:lpstr>
      <vt:lpstr>'Att. C.3'!Total_Revenue</vt:lpstr>
      <vt:lpstr>'Att. C.2'!TotalFederal</vt:lpstr>
      <vt:lpstr>'Att. E'!TotalFixedFee</vt:lpstr>
      <vt:lpstr>'Att. C.1'!TotalSchool</vt:lpstr>
      <vt:lpstr>'Att. A.1'!UC_1</vt:lpstr>
      <vt:lpstr>'Att. A.1'!UC_10</vt:lpstr>
      <vt:lpstr>'Att. A.1'!UC_17</vt:lpstr>
      <vt:lpstr>'Att. A.1'!UC_18</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lpstr>'Att. E'!YrlyMgmtFee</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Service Management Company Cost Reimbursable RFP</dc:title>
  <dc:subject>Wisconsin School Nutrition Procument</dc:subject>
  <dc:creator>Randall E. Jones</dc:creator>
  <cp:keywords>rfp, procurement, fsmc</cp:keywords>
  <cp:lastModifiedBy>Jennifer Kleschold</cp:lastModifiedBy>
  <cp:lastPrinted>2018-12-17T14:20:57Z</cp:lastPrinted>
  <dcterms:created xsi:type="dcterms:W3CDTF">2018-01-29T22:51:35Z</dcterms:created>
  <dcterms:modified xsi:type="dcterms:W3CDTF">2019-01-10T17:50:21Z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