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Meetings\1 July 2022\"/>
    </mc:Choice>
  </mc:AlternateContent>
  <xr:revisionPtr revIDLastSave="0" documentId="13_ncr:1_{B6F9FB44-FFE1-4ED0-881E-6BB2EB286B5F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Fund Balance 21-22" sheetId="16" r:id="rId1"/>
    <sheet name="Fund Balance 20-21" sheetId="17" r:id="rId2"/>
    <sheet name="Fund Balance 19-20" sheetId="15" r:id="rId3"/>
    <sheet name="Fund Balance 18-19" sheetId="14" r:id="rId4"/>
    <sheet name="Fund Balance 17-18" sheetId="13" r:id="rId5"/>
    <sheet name="Fund Balance 16-17" sheetId="12" r:id="rId6"/>
    <sheet name="Fund Balance 15-16" sheetId="11" r:id="rId7"/>
    <sheet name="Fund Balance 14-15" sheetId="10" r:id="rId8"/>
    <sheet name="Fund Balance 13-14" sheetId="9" r:id="rId9"/>
    <sheet name="Fund Balance 12-13" sheetId="8" r:id="rId10"/>
    <sheet name="Fund Balance 11-12" sheetId="7" r:id="rId11"/>
    <sheet name="Fund Balance 10-11" sheetId="6" r:id="rId12"/>
    <sheet name="Fund Balance 09-10" sheetId="5" r:id="rId13"/>
    <sheet name="FUND BALANCE 08-09" sheetId="4" r:id="rId14"/>
    <sheet name="Fund Balance 07-08" sheetId="1" r:id="rId15"/>
    <sheet name="Fund Balance 06-07" sheetId="2" r:id="rId16"/>
    <sheet name="GRAPHS" sheetId="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6" l="1"/>
  <c r="B52" i="16"/>
  <c r="B48" i="16"/>
  <c r="B32" i="16"/>
  <c r="D32" i="16"/>
  <c r="G17" i="16"/>
  <c r="C17" i="16"/>
  <c r="D17" i="16"/>
  <c r="B17" i="16"/>
  <c r="E6" i="16" l="1"/>
  <c r="G62" i="17" l="1"/>
  <c r="G65" i="17" s="1"/>
  <c r="F62" i="17"/>
  <c r="F65" i="17" s="1"/>
  <c r="E62" i="17"/>
  <c r="E65" i="17" s="1"/>
  <c r="D62" i="17"/>
  <c r="D65" i="17" s="1"/>
  <c r="C62" i="17"/>
  <c r="H59" i="17" s="1"/>
  <c r="B62" i="17"/>
  <c r="B65" i="17" s="1"/>
  <c r="G57" i="17"/>
  <c r="F57" i="17"/>
  <c r="E57" i="17"/>
  <c r="D57" i="17"/>
  <c r="C57" i="17"/>
  <c r="B57" i="17"/>
  <c r="H53" i="17" s="1"/>
  <c r="G52" i="17"/>
  <c r="F52" i="17"/>
  <c r="E52" i="17"/>
  <c r="H52" i="17" s="1"/>
  <c r="D52" i="17"/>
  <c r="C52" i="17"/>
  <c r="B52" i="17"/>
  <c r="H47" i="17"/>
  <c r="G47" i="17"/>
  <c r="F47" i="17"/>
  <c r="E47" i="17"/>
  <c r="D47" i="17"/>
  <c r="H45" i="17" s="1"/>
  <c r="C47" i="17"/>
  <c r="B47" i="17"/>
  <c r="H42" i="17"/>
  <c r="G42" i="17"/>
  <c r="F42" i="17"/>
  <c r="E42" i="17"/>
  <c r="D42" i="17"/>
  <c r="H41" i="17" s="1"/>
  <c r="C42" i="17"/>
  <c r="B42" i="17"/>
  <c r="H40" i="17"/>
  <c r="G36" i="17"/>
  <c r="F36" i="17"/>
  <c r="E36" i="17"/>
  <c r="D36" i="17"/>
  <c r="H34" i="17" s="1"/>
  <c r="C36" i="17"/>
  <c r="B36" i="17"/>
  <c r="G31" i="17"/>
  <c r="F31" i="17"/>
  <c r="E31" i="17"/>
  <c r="D31" i="17"/>
  <c r="C31" i="17"/>
  <c r="B31" i="17"/>
  <c r="G26" i="17"/>
  <c r="F26" i="17"/>
  <c r="E26" i="17"/>
  <c r="H25" i="17" s="1"/>
  <c r="D26" i="17"/>
  <c r="C26" i="17"/>
  <c r="B26" i="17"/>
  <c r="H24" i="17" s="1"/>
  <c r="G21" i="17"/>
  <c r="F21" i="17"/>
  <c r="E21" i="17"/>
  <c r="H21" i="17" s="1"/>
  <c r="D21" i="17"/>
  <c r="C21" i="17"/>
  <c r="B21" i="17"/>
  <c r="G16" i="17"/>
  <c r="F16" i="17"/>
  <c r="E16" i="17"/>
  <c r="D16" i="17"/>
  <c r="C16" i="17"/>
  <c r="H13" i="17" s="1"/>
  <c r="B16" i="17"/>
  <c r="G11" i="17"/>
  <c r="F11" i="17"/>
  <c r="E11" i="17"/>
  <c r="D11" i="17"/>
  <c r="H10" i="17" s="1"/>
  <c r="C11" i="17"/>
  <c r="H9" i="17" s="1"/>
  <c r="B11" i="17"/>
  <c r="G6" i="17"/>
  <c r="F6" i="17"/>
  <c r="E6" i="17"/>
  <c r="D6" i="17"/>
  <c r="C6" i="17"/>
  <c r="B6" i="17"/>
  <c r="H54" i="17" l="1"/>
  <c r="H4" i="17"/>
  <c r="H35" i="17"/>
  <c r="H55" i="17"/>
  <c r="H7" i="17"/>
  <c r="H26" i="17"/>
  <c r="H33" i="17"/>
  <c r="H39" i="17"/>
  <c r="H46" i="17"/>
  <c r="H50" i="17"/>
  <c r="H57" i="17"/>
  <c r="H36" i="17"/>
  <c r="C65" i="17"/>
  <c r="H12" i="17"/>
  <c r="H20" i="17"/>
  <c r="H22" i="17"/>
  <c r="H18" i="17"/>
  <c r="H23" i="17"/>
  <c r="H58" i="17"/>
  <c r="H11" i="17"/>
  <c r="H15" i="17"/>
  <c r="H19" i="17"/>
  <c r="H30" i="17"/>
  <c r="H56" i="17"/>
  <c r="H14" i="17"/>
  <c r="H16" i="17"/>
  <c r="H28" i="17"/>
  <c r="H48" i="17"/>
  <c r="H60" i="17"/>
  <c r="H62" i="17"/>
  <c r="H3" i="17"/>
  <c r="H17" i="17"/>
  <c r="H29" i="17"/>
  <c r="H31" i="17"/>
  <c r="H49" i="17"/>
  <c r="H61" i="17"/>
  <c r="H27" i="17"/>
  <c r="H32" i="17"/>
  <c r="H5" i="17"/>
  <c r="H51" i="17"/>
  <c r="H6" i="17"/>
  <c r="H8" i="17"/>
  <c r="C43" i="16" l="1"/>
  <c r="B43" i="16"/>
  <c r="C37" i="16" l="1"/>
  <c r="E17" i="16" l="1"/>
  <c r="G11" i="16" l="1"/>
  <c r="F11" i="16"/>
  <c r="E11" i="16"/>
  <c r="D11" i="16"/>
  <c r="D6" i="16"/>
  <c r="C11" i="16"/>
  <c r="B6" i="16"/>
  <c r="B11" i="16"/>
  <c r="E65" i="16" l="1"/>
  <c r="E68" i="16" s="1"/>
  <c r="F65" i="16"/>
  <c r="F68" i="16" s="1"/>
  <c r="G65" i="16"/>
  <c r="G68" i="16" s="1"/>
  <c r="E60" i="16"/>
  <c r="F60" i="16"/>
  <c r="G60" i="16"/>
  <c r="E53" i="16"/>
  <c r="F53" i="16"/>
  <c r="G53" i="16"/>
  <c r="E48" i="16"/>
  <c r="F48" i="16"/>
  <c r="G48" i="16"/>
  <c r="E43" i="16"/>
  <c r="F43" i="16"/>
  <c r="G43" i="16"/>
  <c r="E37" i="16"/>
  <c r="F37" i="16"/>
  <c r="G37" i="16"/>
  <c r="E32" i="16"/>
  <c r="F32" i="16"/>
  <c r="G32" i="16"/>
  <c r="D65" i="16" l="1"/>
  <c r="D68" i="16" s="1"/>
  <c r="C65" i="16"/>
  <c r="C68" i="16" s="1"/>
  <c r="B65" i="16"/>
  <c r="B68" i="16" s="1"/>
  <c r="D60" i="16"/>
  <c r="D53" i="16"/>
  <c r="C53" i="16"/>
  <c r="B53" i="16"/>
  <c r="B60" i="16" s="1"/>
  <c r="D48" i="16"/>
  <c r="C48" i="16"/>
  <c r="D43" i="16"/>
  <c r="D37" i="16"/>
  <c r="B37" i="16"/>
  <c r="C32" i="16"/>
  <c r="F27" i="16"/>
  <c r="G27" i="16"/>
  <c r="E27" i="16"/>
  <c r="D27" i="16"/>
  <c r="C27" i="16"/>
  <c r="B27" i="16"/>
  <c r="G22" i="16"/>
  <c r="F22" i="16"/>
  <c r="E22" i="16"/>
  <c r="D22" i="16"/>
  <c r="C22" i="16"/>
  <c r="B22" i="16"/>
  <c r="F17" i="16"/>
  <c r="H12" i="16"/>
  <c r="H11" i="16"/>
  <c r="H10" i="16"/>
  <c r="G6" i="16"/>
  <c r="F6" i="16"/>
  <c r="C6" i="16"/>
  <c r="H20" i="16" l="1"/>
  <c r="H22" i="16"/>
  <c r="H28" i="16"/>
  <c r="H19" i="16"/>
  <c r="H21" i="16"/>
  <c r="H15" i="16"/>
  <c r="H18" i="16"/>
  <c r="H14" i="16"/>
  <c r="H23" i="16"/>
  <c r="H13" i="16"/>
  <c r="H24" i="16"/>
  <c r="H25" i="16"/>
  <c r="H64" i="16"/>
  <c r="H35" i="16"/>
  <c r="H26" i="16"/>
  <c r="H27" i="16"/>
  <c r="H5" i="16"/>
  <c r="H4" i="16"/>
  <c r="H37" i="16"/>
  <c r="H34" i="16"/>
  <c r="H36" i="16"/>
  <c r="H65" i="16"/>
  <c r="H6" i="16"/>
  <c r="H3" i="16"/>
  <c r="H7" i="16"/>
  <c r="H29" i="16"/>
  <c r="H32" i="16"/>
  <c r="H61" i="16"/>
  <c r="H8" i="16"/>
  <c r="H30" i="16"/>
  <c r="H33" i="16"/>
  <c r="H62" i="16"/>
  <c r="H9" i="16"/>
  <c r="H31" i="16"/>
  <c r="H63" i="16"/>
  <c r="H17" i="16"/>
  <c r="C61" i="15"/>
  <c r="C64" i="15"/>
  <c r="E61" i="15"/>
  <c r="E64" i="15"/>
  <c r="F61" i="15"/>
  <c r="F64" i="15" s="1"/>
  <c r="L64" i="15"/>
  <c r="L61" i="15"/>
  <c r="D61" i="15"/>
  <c r="I61" i="15"/>
  <c r="J61" i="15"/>
  <c r="K61" i="15"/>
  <c r="M61" i="15"/>
  <c r="B61" i="15"/>
  <c r="B64" i="15"/>
  <c r="B62" i="14"/>
  <c r="B65" i="14" s="1"/>
  <c r="L56" i="15"/>
  <c r="H21" i="15"/>
  <c r="F56" i="15"/>
  <c r="D56" i="15"/>
  <c r="B56" i="15"/>
  <c r="L51" i="15"/>
  <c r="F51" i="15"/>
  <c r="D51" i="15"/>
  <c r="B51" i="15"/>
  <c r="L46" i="15"/>
  <c r="F46" i="15"/>
  <c r="D46" i="15"/>
  <c r="B46" i="15"/>
  <c r="L41" i="15"/>
  <c r="F41" i="15"/>
  <c r="F36" i="15"/>
  <c r="D41" i="15"/>
  <c r="B41" i="15"/>
  <c r="L36" i="15"/>
  <c r="D36" i="15"/>
  <c r="B36" i="15"/>
  <c r="L31" i="15"/>
  <c r="F31" i="15"/>
  <c r="D31" i="15"/>
  <c r="B31" i="15"/>
  <c r="N26" i="15"/>
  <c r="J26" i="15"/>
  <c r="L26" i="15"/>
  <c r="F26" i="15"/>
  <c r="D26" i="15"/>
  <c r="B26" i="15"/>
  <c r="N21" i="15"/>
  <c r="L21" i="15"/>
  <c r="J21" i="15"/>
  <c r="F21" i="15"/>
  <c r="O19" i="15" s="1"/>
  <c r="D21" i="15"/>
  <c r="B21" i="15"/>
  <c r="B6" i="15"/>
  <c r="L16" i="15"/>
  <c r="F16" i="15"/>
  <c r="D16" i="15"/>
  <c r="B16" i="15"/>
  <c r="O16" i="15" s="1"/>
  <c r="B11" i="15"/>
  <c r="O11" i="15" s="1"/>
  <c r="N11" i="15"/>
  <c r="L11" i="15"/>
  <c r="J11" i="15"/>
  <c r="H11" i="15"/>
  <c r="F11" i="15"/>
  <c r="D11" i="15"/>
  <c r="H6" i="15"/>
  <c r="I6" i="15"/>
  <c r="J6" i="15"/>
  <c r="K6" i="15"/>
  <c r="L6" i="15"/>
  <c r="M6" i="15"/>
  <c r="N6" i="15"/>
  <c r="E6" i="15"/>
  <c r="C6" i="15"/>
  <c r="D6" i="15"/>
  <c r="F6" i="15"/>
  <c r="B6" i="14"/>
  <c r="Q71" i="15"/>
  <c r="Q70" i="15"/>
  <c r="V70" i="15" s="1"/>
  <c r="Q67" i="15"/>
  <c r="Q66" i="15"/>
  <c r="T66" i="15"/>
  <c r="Q65" i="15"/>
  <c r="T65" i="15"/>
  <c r="O21" i="15"/>
  <c r="O15" i="15"/>
  <c r="O13" i="15"/>
  <c r="O10" i="15"/>
  <c r="O9" i="15"/>
  <c r="L62" i="13"/>
  <c r="N6" i="14"/>
  <c r="N62" i="14"/>
  <c r="N65" i="14" s="1"/>
  <c r="L65" i="14"/>
  <c r="F22" i="14"/>
  <c r="N71" i="14"/>
  <c r="L71" i="14"/>
  <c r="J71" i="14"/>
  <c r="H71" i="14"/>
  <c r="F71" i="14"/>
  <c r="D71" i="14"/>
  <c r="B71" i="14"/>
  <c r="N68" i="14"/>
  <c r="L68" i="14"/>
  <c r="J68" i="14"/>
  <c r="H68" i="14"/>
  <c r="F68" i="14"/>
  <c r="D68" i="14"/>
  <c r="B68" i="14"/>
  <c r="J62" i="14"/>
  <c r="J65" i="14" s="1"/>
  <c r="H62" i="14"/>
  <c r="H65" i="14" s="1"/>
  <c r="F62" i="14"/>
  <c r="D62" i="14"/>
  <c r="N57" i="14"/>
  <c r="L57" i="14"/>
  <c r="J57" i="14"/>
  <c r="O57" i="14" s="1"/>
  <c r="H57" i="14"/>
  <c r="B57" i="14"/>
  <c r="D57" i="14"/>
  <c r="F57" i="14"/>
  <c r="N52" i="14"/>
  <c r="L52" i="14"/>
  <c r="J52" i="14"/>
  <c r="H52" i="14"/>
  <c r="F52" i="14"/>
  <c r="D52" i="14"/>
  <c r="B52" i="14"/>
  <c r="N47" i="14"/>
  <c r="L47" i="14"/>
  <c r="J47" i="14"/>
  <c r="O47" i="14" s="1"/>
  <c r="H47" i="14"/>
  <c r="F47" i="14"/>
  <c r="O44" i="14" s="1"/>
  <c r="D47" i="14"/>
  <c r="B47" i="14"/>
  <c r="N42" i="14"/>
  <c r="L42" i="14"/>
  <c r="J42" i="14"/>
  <c r="H42" i="14"/>
  <c r="O40" i="14" s="1"/>
  <c r="F42" i="14"/>
  <c r="D42" i="14"/>
  <c r="B42" i="14"/>
  <c r="N37" i="14"/>
  <c r="L37" i="14"/>
  <c r="J37" i="14"/>
  <c r="O37" i="14" s="1"/>
  <c r="H37" i="14"/>
  <c r="F37" i="14"/>
  <c r="D37" i="14"/>
  <c r="B37" i="14"/>
  <c r="N32" i="14"/>
  <c r="L32" i="14"/>
  <c r="J32" i="14"/>
  <c r="J69" i="14" s="1"/>
  <c r="H32" i="14"/>
  <c r="H69" i="14" s="1"/>
  <c r="F32" i="14"/>
  <c r="F69" i="14"/>
  <c r="D32" i="14"/>
  <c r="D69" i="14" s="1"/>
  <c r="B32" i="14"/>
  <c r="N27" i="14"/>
  <c r="L27" i="14"/>
  <c r="J27" i="14"/>
  <c r="H27" i="14"/>
  <c r="F27" i="14"/>
  <c r="D27" i="14"/>
  <c r="O23" i="14" s="1"/>
  <c r="B27" i="14"/>
  <c r="N22" i="14"/>
  <c r="L22" i="14"/>
  <c r="J22" i="14"/>
  <c r="H22" i="14"/>
  <c r="D22" i="14"/>
  <c r="B22" i="14"/>
  <c r="N17" i="14"/>
  <c r="L17" i="14"/>
  <c r="J17" i="14"/>
  <c r="H17" i="14"/>
  <c r="F17" i="14"/>
  <c r="D17" i="14"/>
  <c r="B17" i="14"/>
  <c r="N11" i="14"/>
  <c r="L11" i="14"/>
  <c r="J11" i="14"/>
  <c r="H11" i="14"/>
  <c r="F11" i="14"/>
  <c r="D11" i="14"/>
  <c r="O12" i="14" s="1"/>
  <c r="B11" i="14"/>
  <c r="L6" i="14"/>
  <c r="J6" i="14"/>
  <c r="H6" i="14"/>
  <c r="F6" i="14"/>
  <c r="D6" i="14"/>
  <c r="T67" i="14"/>
  <c r="T66" i="14"/>
  <c r="N71" i="13"/>
  <c r="L71" i="13"/>
  <c r="J71" i="13"/>
  <c r="H71" i="13"/>
  <c r="F71" i="13"/>
  <c r="D71" i="13"/>
  <c r="B71" i="13"/>
  <c r="T54" i="13"/>
  <c r="T53" i="13"/>
  <c r="T49" i="13"/>
  <c r="T48" i="13"/>
  <c r="T44" i="13"/>
  <c r="T43" i="13"/>
  <c r="T39" i="13"/>
  <c r="T38" i="13"/>
  <c r="T34" i="13"/>
  <c r="T33" i="13"/>
  <c r="T24" i="13"/>
  <c r="T23" i="13"/>
  <c r="T14" i="13"/>
  <c r="T13" i="13"/>
  <c r="T9" i="13"/>
  <c r="T8" i="13"/>
  <c r="T4" i="13"/>
  <c r="T3" i="13"/>
  <c r="Q67" i="14"/>
  <c r="O26" i="14"/>
  <c r="N37" i="13"/>
  <c r="L37" i="13"/>
  <c r="J37" i="13"/>
  <c r="H37" i="13"/>
  <c r="F37" i="13"/>
  <c r="D37" i="13"/>
  <c r="B37" i="13"/>
  <c r="L17" i="13"/>
  <c r="F17" i="13"/>
  <c r="B17" i="13"/>
  <c r="N68" i="13"/>
  <c r="N32" i="13"/>
  <c r="N69" i="13" s="1"/>
  <c r="L68" i="13"/>
  <c r="L32" i="13"/>
  <c r="L69" i="13" s="1"/>
  <c r="J68" i="13"/>
  <c r="J32" i="13"/>
  <c r="H68" i="13"/>
  <c r="H32" i="13"/>
  <c r="F68" i="13"/>
  <c r="F69" i="13"/>
  <c r="F32" i="13"/>
  <c r="D68" i="13"/>
  <c r="D32" i="13"/>
  <c r="B68" i="13"/>
  <c r="B32" i="13"/>
  <c r="B69" i="13" s="1"/>
  <c r="N62" i="13"/>
  <c r="N65" i="13" s="1"/>
  <c r="L65" i="13"/>
  <c r="J62" i="13"/>
  <c r="H62" i="13"/>
  <c r="F62" i="13"/>
  <c r="D62" i="13"/>
  <c r="B62" i="13"/>
  <c r="N42" i="13"/>
  <c r="L42" i="13"/>
  <c r="J42" i="13"/>
  <c r="H42" i="13"/>
  <c r="N47" i="13"/>
  <c r="L47" i="13"/>
  <c r="J47" i="13"/>
  <c r="H47" i="13"/>
  <c r="N52" i="13"/>
  <c r="L52" i="13"/>
  <c r="J52" i="13"/>
  <c r="H52" i="13"/>
  <c r="N57" i="13"/>
  <c r="L57" i="13"/>
  <c r="J57" i="13"/>
  <c r="H57" i="13"/>
  <c r="F57" i="13"/>
  <c r="F52" i="13"/>
  <c r="F47" i="13"/>
  <c r="F42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O10" i="13"/>
  <c r="R10" i="13" s="1"/>
  <c r="F6" i="13"/>
  <c r="O3" i="13" s="1"/>
  <c r="R3" i="13" s="1"/>
  <c r="D57" i="13"/>
  <c r="O54" i="13"/>
  <c r="R54" i="13" s="1"/>
  <c r="D52" i="13"/>
  <c r="D47" i="13"/>
  <c r="D42" i="13"/>
  <c r="D27" i="13"/>
  <c r="D22" i="13"/>
  <c r="O18" i="13" s="1"/>
  <c r="R18" i="13" s="1"/>
  <c r="D17" i="13"/>
  <c r="O14" i="13" s="1"/>
  <c r="R14" i="13" s="1"/>
  <c r="D11" i="13"/>
  <c r="D6" i="13"/>
  <c r="B57" i="13"/>
  <c r="B52" i="13"/>
  <c r="B47" i="13"/>
  <c r="O44" i="13" s="1"/>
  <c r="R44" i="13" s="1"/>
  <c r="B4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 s="1"/>
  <c r="J69" i="12"/>
  <c r="J31" i="12"/>
  <c r="J70" i="12" s="1"/>
  <c r="H69" i="12"/>
  <c r="H31" i="12"/>
  <c r="F69" i="12"/>
  <c r="F70" i="12" s="1"/>
  <c r="D69" i="12"/>
  <c r="D31" i="12"/>
  <c r="D70" i="12" s="1"/>
  <c r="B69" i="12"/>
  <c r="B31" i="12"/>
  <c r="B70" i="12" s="1"/>
  <c r="T64" i="12"/>
  <c r="N63" i="12"/>
  <c r="N66" i="12"/>
  <c r="L63" i="12"/>
  <c r="L66" i="12" s="1"/>
  <c r="J63" i="12"/>
  <c r="R60" i="12"/>
  <c r="H63" i="12"/>
  <c r="H66" i="12"/>
  <c r="F63" i="12"/>
  <c r="F66" i="12" s="1"/>
  <c r="D63" i="12"/>
  <c r="D66" i="12"/>
  <c r="B63" i="12"/>
  <c r="O60" i="12" s="1"/>
  <c r="O61" i="12"/>
  <c r="R61" i="12" s="1"/>
  <c r="T61" i="12"/>
  <c r="T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T51" i="12"/>
  <c r="T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8" i="12" s="1"/>
  <c r="R38" i="12" s="1"/>
  <c r="T35" i="12"/>
  <c r="T33" i="12"/>
  <c r="T32" i="12"/>
  <c r="N31" i="12"/>
  <c r="F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 s="1"/>
  <c r="R19" i="12" s="1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67" i="12" s="1"/>
  <c r="T8" i="12"/>
  <c r="T7" i="12"/>
  <c r="T70" i="12" s="1"/>
  <c r="N6" i="12"/>
  <c r="L6" i="12"/>
  <c r="J6" i="12"/>
  <c r="H6" i="12"/>
  <c r="F6" i="12"/>
  <c r="D6" i="12"/>
  <c r="B6" i="12"/>
  <c r="O4" i="12" s="1"/>
  <c r="R4" i="12" s="1"/>
  <c r="T4" i="12"/>
  <c r="T3" i="12"/>
  <c r="B66" i="12"/>
  <c r="D6" i="11"/>
  <c r="B6" i="11"/>
  <c r="N67" i="11"/>
  <c r="N68" i="11" s="1"/>
  <c r="L67" i="11"/>
  <c r="J67" i="11"/>
  <c r="H67" i="11"/>
  <c r="F67" i="11"/>
  <c r="D67" i="11"/>
  <c r="B67" i="11"/>
  <c r="T62" i="11"/>
  <c r="N61" i="11"/>
  <c r="N64" i="11" s="1"/>
  <c r="L61" i="11"/>
  <c r="L64" i="11" s="1"/>
  <c r="J61" i="11"/>
  <c r="J64" i="11" s="1"/>
  <c r="H61" i="11"/>
  <c r="F61" i="11"/>
  <c r="F64" i="11" s="1"/>
  <c r="D61" i="11"/>
  <c r="B61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O48" i="11" s="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D68" i="11" s="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O11" i="11" s="1"/>
  <c r="H11" i="11"/>
  <c r="F11" i="11"/>
  <c r="D11" i="11"/>
  <c r="B11" i="11"/>
  <c r="T9" i="11"/>
  <c r="T8" i="11"/>
  <c r="T7" i="11"/>
  <c r="T68" i="11"/>
  <c r="N6" i="11"/>
  <c r="L6" i="11"/>
  <c r="J6" i="11"/>
  <c r="H6" i="11"/>
  <c r="F6" i="11"/>
  <c r="T4" i="11"/>
  <c r="T3" i="11"/>
  <c r="L66" i="1"/>
  <c r="J66" i="1"/>
  <c r="J67" i="1"/>
  <c r="H66" i="1"/>
  <c r="H67" i="1"/>
  <c r="F66" i="1"/>
  <c r="D66" i="1"/>
  <c r="D67" i="1" s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 s="1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F68" i="11"/>
  <c r="O27" i="11"/>
  <c r="R27" i="11" s="1"/>
  <c r="R48" i="11"/>
  <c r="B73" i="7"/>
  <c r="B74" i="7" s="1"/>
  <c r="B72" i="8"/>
  <c r="D7" i="10"/>
  <c r="B7" i="10"/>
  <c r="T63" i="10"/>
  <c r="N62" i="10"/>
  <c r="N66" i="10" s="1"/>
  <c r="L62" i="10"/>
  <c r="L66" i="10"/>
  <c r="J62" i="10"/>
  <c r="H62" i="10"/>
  <c r="H66" i="10" s="1"/>
  <c r="F62" i="10"/>
  <c r="F66" i="10" s="1"/>
  <c r="D62" i="10"/>
  <c r="D66" i="10" s="1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O51" i="10" s="1"/>
  <c r="R51" i="10" s="1"/>
  <c r="D52" i="10"/>
  <c r="B52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 s="1"/>
  <c r="L32" i="10"/>
  <c r="J32" i="10"/>
  <c r="J70" i="10"/>
  <c r="H32" i="10"/>
  <c r="F32" i="10"/>
  <c r="D32" i="10"/>
  <c r="B32" i="10"/>
  <c r="B70" i="10" s="1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 s="1"/>
  <c r="F61" i="9"/>
  <c r="D61" i="9"/>
  <c r="D65" i="9" s="1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O52" i="9" s="1"/>
  <c r="D51" i="9"/>
  <c r="B51" i="9"/>
  <c r="T49" i="9"/>
  <c r="T48" i="9"/>
  <c r="T47" i="9"/>
  <c r="N46" i="9"/>
  <c r="L46" i="9"/>
  <c r="J46" i="9"/>
  <c r="O47" i="9" s="1"/>
  <c r="H46" i="9"/>
  <c r="F46" i="9"/>
  <c r="D46" i="9"/>
  <c r="B46" i="9"/>
  <c r="T44" i="9"/>
  <c r="T43" i="9"/>
  <c r="T42" i="9"/>
  <c r="N41" i="9"/>
  <c r="L41" i="9"/>
  <c r="J41" i="9"/>
  <c r="H41" i="9"/>
  <c r="F41" i="9"/>
  <c r="O42" i="9" s="1"/>
  <c r="D41" i="9"/>
  <c r="B41" i="9"/>
  <c r="T39" i="9"/>
  <c r="T38" i="9"/>
  <c r="T37" i="9"/>
  <c r="N36" i="9"/>
  <c r="L36" i="9"/>
  <c r="J36" i="9"/>
  <c r="O37" i="9" s="1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66" i="9" s="1"/>
  <c r="T8" i="9"/>
  <c r="T7" i="9"/>
  <c r="T69" i="9"/>
  <c r="N6" i="9"/>
  <c r="L6" i="9"/>
  <c r="L68" i="9"/>
  <c r="J6" i="9"/>
  <c r="H6" i="9"/>
  <c r="H68" i="9" s="1"/>
  <c r="F6" i="9"/>
  <c r="F68" i="9" s="1"/>
  <c r="D6" i="9"/>
  <c r="D68" i="9" s="1"/>
  <c r="B6" i="9"/>
  <c r="T4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 s="1"/>
  <c r="N73" i="8"/>
  <c r="L62" i="8"/>
  <c r="L69" i="8" s="1"/>
  <c r="L73" i="8" s="1"/>
  <c r="J62" i="8"/>
  <c r="J69" i="8" s="1"/>
  <c r="J73" i="8"/>
  <c r="H62" i="8"/>
  <c r="H69" i="8"/>
  <c r="F62" i="8"/>
  <c r="F69" i="8" s="1"/>
  <c r="F73" i="8"/>
  <c r="D62" i="8"/>
  <c r="D69" i="8"/>
  <c r="D73" i="8" s="1"/>
  <c r="B62" i="8"/>
  <c r="B69" i="8" s="1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O40" i="8" s="1"/>
  <c r="B42" i="8"/>
  <c r="T40" i="8"/>
  <c r="T39" i="8"/>
  <c r="T38" i="8"/>
  <c r="L37" i="8"/>
  <c r="J37" i="8"/>
  <c r="H37" i="8"/>
  <c r="D37" i="8"/>
  <c r="O38" i="8" s="1"/>
  <c r="T34" i="8"/>
  <c r="T33" i="8"/>
  <c r="T32" i="8"/>
  <c r="L31" i="8"/>
  <c r="J31" i="8"/>
  <c r="H31" i="8"/>
  <c r="F31" i="8"/>
  <c r="D31" i="8"/>
  <c r="O29" i="8" s="1"/>
  <c r="B31" i="8"/>
  <c r="T29" i="8"/>
  <c r="T28" i="8"/>
  <c r="T27" i="8"/>
  <c r="L26" i="8"/>
  <c r="J26" i="8"/>
  <c r="H26" i="8"/>
  <c r="F26" i="8"/>
  <c r="D26" i="8"/>
  <c r="B26" i="8"/>
  <c r="O27" i="8" s="1"/>
  <c r="T24" i="8"/>
  <c r="T23" i="8"/>
  <c r="T22" i="8"/>
  <c r="L21" i="8"/>
  <c r="J21" i="8"/>
  <c r="H21" i="8"/>
  <c r="F21" i="8"/>
  <c r="D21" i="8"/>
  <c r="O19" i="8" s="1"/>
  <c r="B21" i="8"/>
  <c r="T19" i="8"/>
  <c r="T18" i="8"/>
  <c r="T17" i="8"/>
  <c r="L16" i="8"/>
  <c r="J16" i="8"/>
  <c r="H16" i="8"/>
  <c r="F16" i="8"/>
  <c r="O15" i="8" s="1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P62" i="7"/>
  <c r="P69" i="7"/>
  <c r="P74" i="7" s="1"/>
  <c r="P57" i="7"/>
  <c r="B52" i="7"/>
  <c r="L16" i="7"/>
  <c r="L11" i="7"/>
  <c r="L6" i="7"/>
  <c r="V63" i="7"/>
  <c r="N62" i="7"/>
  <c r="N69" i="7" s="1"/>
  <c r="N74" i="7"/>
  <c r="L62" i="7"/>
  <c r="L69" i="7"/>
  <c r="J62" i="7"/>
  <c r="J69" i="7" s="1"/>
  <c r="J74" i="7"/>
  <c r="H62" i="7"/>
  <c r="H69" i="7"/>
  <c r="H74" i="7" s="1"/>
  <c r="F62" i="7"/>
  <c r="F69" i="7" s="1"/>
  <c r="F74" i="7" s="1"/>
  <c r="D62" i="7"/>
  <c r="D69" i="7"/>
  <c r="B62" i="7"/>
  <c r="B69" i="7" s="1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Q18" i="7" s="1"/>
  <c r="T18" i="7" s="1"/>
  <c r="B21" i="7"/>
  <c r="V19" i="7"/>
  <c r="V18" i="7"/>
  <c r="V17" i="7"/>
  <c r="V73" i="7" s="1"/>
  <c r="N16" i="7"/>
  <c r="J16" i="7"/>
  <c r="H16" i="7"/>
  <c r="F16" i="7"/>
  <c r="Q13" i="7" s="1"/>
  <c r="D16" i="7"/>
  <c r="B16" i="7"/>
  <c r="V14" i="7"/>
  <c r="V13" i="7"/>
  <c r="V69" i="7" s="1"/>
  <c r="V12" i="7"/>
  <c r="N11" i="7"/>
  <c r="J11" i="7"/>
  <c r="H11" i="7"/>
  <c r="F11" i="7"/>
  <c r="D11" i="7"/>
  <c r="B11" i="7"/>
  <c r="V9" i="7"/>
  <c r="V70" i="7" s="1"/>
  <c r="V8" i="7"/>
  <c r="V7" i="7"/>
  <c r="N6" i="7"/>
  <c r="J6" i="7"/>
  <c r="H6" i="7"/>
  <c r="F6" i="7"/>
  <c r="D6" i="7"/>
  <c r="B6" i="7"/>
  <c r="V4" i="7"/>
  <c r="V3" i="7"/>
  <c r="U62" i="6"/>
  <c r="U57" i="6"/>
  <c r="U52" i="6"/>
  <c r="U47" i="6"/>
  <c r="U42" i="6"/>
  <c r="U37" i="6"/>
  <c r="U32" i="6"/>
  <c r="U27" i="6"/>
  <c r="U22" i="6"/>
  <c r="U17" i="6"/>
  <c r="U12" i="6"/>
  <c r="U7" i="6"/>
  <c r="U59" i="6"/>
  <c r="U54" i="6"/>
  <c r="U49" i="6"/>
  <c r="U44" i="6"/>
  <c r="U39" i="6"/>
  <c r="U34" i="6"/>
  <c r="U29" i="6"/>
  <c r="U24" i="6"/>
  <c r="U19" i="6"/>
  <c r="U14" i="6"/>
  <c r="U9" i="6"/>
  <c r="U4" i="6"/>
  <c r="U58" i="6"/>
  <c r="U53" i="6"/>
  <c r="U48" i="6"/>
  <c r="U43" i="6"/>
  <c r="U38" i="6"/>
  <c r="U33" i="6"/>
  <c r="U28" i="6"/>
  <c r="U23" i="6"/>
  <c r="U18" i="6"/>
  <c r="U13" i="6"/>
  <c r="U8" i="6"/>
  <c r="U3" i="6"/>
  <c r="L61" i="6"/>
  <c r="L56" i="6"/>
  <c r="L51" i="6"/>
  <c r="L46" i="6"/>
  <c r="L41" i="6"/>
  <c r="L36" i="6"/>
  <c r="L31" i="6"/>
  <c r="L26" i="6"/>
  <c r="L21" i="6"/>
  <c r="B11" i="6"/>
  <c r="N61" i="6"/>
  <c r="N68" i="6"/>
  <c r="N72" i="6"/>
  <c r="J61" i="6"/>
  <c r="H61" i="6"/>
  <c r="F61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P26" i="6" s="1"/>
  <c r="S26" i="6" s="1"/>
  <c r="F21" i="6"/>
  <c r="F16" i="6"/>
  <c r="F11" i="6"/>
  <c r="D41" i="6"/>
  <c r="P39" i="6" s="1"/>
  <c r="D36" i="6"/>
  <c r="D31" i="6"/>
  <c r="D26" i="6"/>
  <c r="D21" i="6"/>
  <c r="D16" i="6"/>
  <c r="D11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 s="1"/>
  <c r="Q5" i="5" s="1"/>
  <c r="B6" i="5"/>
  <c r="N3" i="5"/>
  <c r="Q3" i="5" s="1"/>
  <c r="K74" i="5"/>
  <c r="I74" i="5"/>
  <c r="G74" i="5"/>
  <c r="K68" i="5"/>
  <c r="I68" i="5"/>
  <c r="G68" i="5"/>
  <c r="S62" i="5"/>
  <c r="L61" i="5"/>
  <c r="L68" i="5"/>
  <c r="L72" i="5" s="1"/>
  <c r="J61" i="5"/>
  <c r="N62" i="5" s="1"/>
  <c r="Q62" i="5" s="1"/>
  <c r="H61" i="5"/>
  <c r="F61" i="5"/>
  <c r="F68" i="5" s="1"/>
  <c r="D61" i="5"/>
  <c r="D68" i="5"/>
  <c r="N59" i="5"/>
  <c r="Q59" i="5" s="1"/>
  <c r="B61" i="5"/>
  <c r="B68" i="5" s="1"/>
  <c r="B72" i="5" s="1"/>
  <c r="S59" i="5"/>
  <c r="S58" i="5"/>
  <c r="S57" i="5"/>
  <c r="L56" i="5"/>
  <c r="J56" i="5"/>
  <c r="N57" i="5" s="1"/>
  <c r="Q57" i="5" s="1"/>
  <c r="H56" i="5"/>
  <c r="N56" i="5"/>
  <c r="Q56" i="5" s="1"/>
  <c r="F56" i="5"/>
  <c r="N55" i="5" s="1"/>
  <c r="Q55" i="5" s="1"/>
  <c r="D56" i="5"/>
  <c r="N54" i="5"/>
  <c r="Q54" i="5" s="1"/>
  <c r="B56" i="5"/>
  <c r="N53" i="5" s="1"/>
  <c r="Q53" i="5"/>
  <c r="S54" i="5"/>
  <c r="S53" i="5"/>
  <c r="S52" i="5"/>
  <c r="L51" i="5"/>
  <c r="J51" i="5"/>
  <c r="N52" i="5"/>
  <c r="Q52" i="5" s="1"/>
  <c r="H51" i="5"/>
  <c r="N51" i="5"/>
  <c r="Q51" i="5"/>
  <c r="F51" i="5"/>
  <c r="N50" i="5"/>
  <c r="Q50" i="5" s="1"/>
  <c r="D51" i="5"/>
  <c r="N49" i="5" s="1"/>
  <c r="Q49" i="5" s="1"/>
  <c r="B51" i="5"/>
  <c r="N48" i="5" s="1"/>
  <c r="Q48" i="5" s="1"/>
  <c r="S49" i="5"/>
  <c r="S69" i="5" s="1"/>
  <c r="S48" i="5"/>
  <c r="S47" i="5"/>
  <c r="L46" i="5"/>
  <c r="J46" i="5"/>
  <c r="N47" i="5" s="1"/>
  <c r="Q47" i="5"/>
  <c r="H46" i="5"/>
  <c r="N46" i="5"/>
  <c r="Q46" i="5" s="1"/>
  <c r="F46" i="5"/>
  <c r="N45" i="5" s="1"/>
  <c r="Q45" i="5" s="1"/>
  <c r="D46" i="5"/>
  <c r="N44" i="5"/>
  <c r="Q44" i="5" s="1"/>
  <c r="B46" i="5"/>
  <c r="N43" i="5" s="1"/>
  <c r="Q43" i="5"/>
  <c r="S44" i="5"/>
  <c r="S43" i="5"/>
  <c r="S68" i="5" s="1"/>
  <c r="S42" i="5"/>
  <c r="J41" i="5"/>
  <c r="N42" i="5" s="1"/>
  <c r="Q42" i="5" s="1"/>
  <c r="H41" i="5"/>
  <c r="N41" i="5"/>
  <c r="Q41" i="5" s="1"/>
  <c r="F41" i="5"/>
  <c r="N40" i="5" s="1"/>
  <c r="Q40" i="5"/>
  <c r="D41" i="5"/>
  <c r="N39" i="5"/>
  <c r="Q39" i="5" s="1"/>
  <c r="B41" i="5"/>
  <c r="N38" i="5" s="1"/>
  <c r="Q38" i="5"/>
  <c r="S39" i="5"/>
  <c r="S38" i="5"/>
  <c r="S37" i="5"/>
  <c r="L36" i="5"/>
  <c r="J36" i="5"/>
  <c r="N37" i="5"/>
  <c r="Q37" i="5" s="1"/>
  <c r="H36" i="5"/>
  <c r="N36" i="5"/>
  <c r="Q36" i="5"/>
  <c r="F36" i="5"/>
  <c r="N35" i="5"/>
  <c r="Q35" i="5" s="1"/>
  <c r="D36" i="5"/>
  <c r="N34" i="5" s="1"/>
  <c r="Q34" i="5" s="1"/>
  <c r="B36" i="5"/>
  <c r="N33" i="5" s="1"/>
  <c r="Q33" i="5" s="1"/>
  <c r="S34" i="5"/>
  <c r="S33" i="5"/>
  <c r="S32" i="5"/>
  <c r="L31" i="5"/>
  <c r="J31" i="5"/>
  <c r="N32" i="5"/>
  <c r="Q32" i="5" s="1"/>
  <c r="H31" i="5"/>
  <c r="N31" i="5"/>
  <c r="Q31" i="5" s="1"/>
  <c r="F31" i="5"/>
  <c r="N30" i="5" s="1"/>
  <c r="Q30" i="5"/>
  <c r="D31" i="5"/>
  <c r="N29" i="5"/>
  <c r="Q29" i="5" s="1"/>
  <c r="B31" i="5"/>
  <c r="N28" i="5" s="1"/>
  <c r="Q28" i="5" s="1"/>
  <c r="S29" i="5"/>
  <c r="S28" i="5"/>
  <c r="S27" i="5"/>
  <c r="L26" i="5"/>
  <c r="J26" i="5"/>
  <c r="N27" i="5"/>
  <c r="Q27" i="5" s="1"/>
  <c r="H26" i="5"/>
  <c r="N26" i="5" s="1"/>
  <c r="Q26" i="5" s="1"/>
  <c r="F26" i="5"/>
  <c r="N25" i="5"/>
  <c r="Q25" i="5" s="1"/>
  <c r="D26" i="5"/>
  <c r="N24" i="5" s="1"/>
  <c r="Q24" i="5"/>
  <c r="B26" i="5"/>
  <c r="N23" i="5" s="1"/>
  <c r="Q23" i="5" s="1"/>
  <c r="S24" i="5"/>
  <c r="S23" i="5"/>
  <c r="S22" i="5"/>
  <c r="L21" i="5"/>
  <c r="J21" i="5"/>
  <c r="N22" i="5"/>
  <c r="Q22" i="5"/>
  <c r="H21" i="5"/>
  <c r="N21" i="5"/>
  <c r="Q21" i="5" s="1"/>
  <c r="F21" i="5"/>
  <c r="N20" i="5" s="1"/>
  <c r="Q20" i="5"/>
  <c r="D21" i="5"/>
  <c r="N19" i="5" s="1"/>
  <c r="Q19" i="5"/>
  <c r="B21" i="5"/>
  <c r="N18" i="5"/>
  <c r="Q18" i="5" s="1"/>
  <c r="S19" i="5"/>
  <c r="S18" i="5"/>
  <c r="S17" i="5"/>
  <c r="L16" i="5"/>
  <c r="J16" i="5"/>
  <c r="N17" i="5" s="1"/>
  <c r="Q17" i="5"/>
  <c r="H16" i="5"/>
  <c r="N16" i="5"/>
  <c r="Q16" i="5" s="1"/>
  <c r="F16" i="5"/>
  <c r="N15" i="5" s="1"/>
  <c r="Q15" i="5" s="1"/>
  <c r="D16" i="5"/>
  <c r="N14" i="5"/>
  <c r="Q14" i="5" s="1"/>
  <c r="B16" i="5"/>
  <c r="N13" i="5"/>
  <c r="Q13" i="5" s="1"/>
  <c r="Q68" i="5" s="1"/>
  <c r="S14" i="5"/>
  <c r="S13" i="5"/>
  <c r="S12" i="5"/>
  <c r="L11" i="5"/>
  <c r="J11" i="5"/>
  <c r="N12" i="5"/>
  <c r="Q12" i="5"/>
  <c r="H11" i="5"/>
  <c r="N11" i="5" s="1"/>
  <c r="Q11" i="5" s="1"/>
  <c r="F11" i="5"/>
  <c r="N10" i="5"/>
  <c r="Q10" i="5" s="1"/>
  <c r="D11" i="5"/>
  <c r="N9" i="5" s="1"/>
  <c r="Q9" i="5" s="1"/>
  <c r="B11" i="5"/>
  <c r="N8" i="5"/>
  <c r="Q8" i="5" s="1"/>
  <c r="S9" i="5"/>
  <c r="S8" i="5"/>
  <c r="S7" i="5"/>
  <c r="L6" i="5"/>
  <c r="J6" i="5"/>
  <c r="N7" i="5" s="1"/>
  <c r="Q7" i="5"/>
  <c r="H6" i="5"/>
  <c r="N6" i="5"/>
  <c r="Q6" i="5" s="1"/>
  <c r="D6" i="5"/>
  <c r="N4" i="5"/>
  <c r="Q4" i="5"/>
  <c r="S4" i="5"/>
  <c r="S3" i="5"/>
  <c r="K68" i="4"/>
  <c r="I68" i="4"/>
  <c r="G68" i="4"/>
  <c r="B61" i="4"/>
  <c r="B68" i="4"/>
  <c r="K74" i="4"/>
  <c r="I74" i="4"/>
  <c r="G74" i="4"/>
  <c r="S7" i="4"/>
  <c r="F6" i="4"/>
  <c r="N5" i="4" s="1"/>
  <c r="Q5" i="4" s="1"/>
  <c r="B6" i="4"/>
  <c r="N3" i="4"/>
  <c r="Q3" i="4" s="1"/>
  <c r="L61" i="4"/>
  <c r="L68" i="4" s="1"/>
  <c r="L72" i="4"/>
  <c r="J61" i="4"/>
  <c r="N62" i="4"/>
  <c r="Q62" i="4"/>
  <c r="H61" i="4"/>
  <c r="H68" i="4" s="1"/>
  <c r="H72" i="4" s="1"/>
  <c r="F61" i="4"/>
  <c r="F68" i="4"/>
  <c r="F72" i="4" s="1"/>
  <c r="N60" i="4"/>
  <c r="Q60" i="4" s="1"/>
  <c r="D61" i="4"/>
  <c r="D68" i="4" s="1"/>
  <c r="D72" i="4"/>
  <c r="L56" i="4"/>
  <c r="J56" i="4"/>
  <c r="N57" i="4" s="1"/>
  <c r="Q57" i="4"/>
  <c r="H56" i="4"/>
  <c r="N56" i="4"/>
  <c r="Q56" i="4" s="1"/>
  <c r="F56" i="4"/>
  <c r="N55" i="4" s="1"/>
  <c r="Q55" i="4"/>
  <c r="D56" i="4"/>
  <c r="N54" i="4"/>
  <c r="Q54" i="4" s="1"/>
  <c r="B56" i="4"/>
  <c r="N53" i="4" s="1"/>
  <c r="Q53" i="4"/>
  <c r="L51" i="4"/>
  <c r="J51" i="4"/>
  <c r="N52" i="4" s="1"/>
  <c r="Q52" i="4"/>
  <c r="H51" i="4"/>
  <c r="N51" i="4"/>
  <c r="Q51" i="4" s="1"/>
  <c r="F51" i="4"/>
  <c r="N50" i="4" s="1"/>
  <c r="Q50" i="4"/>
  <c r="D51" i="4"/>
  <c r="N49" i="4"/>
  <c r="Q49" i="4" s="1"/>
  <c r="B51" i="4"/>
  <c r="N48" i="4" s="1"/>
  <c r="Q48" i="4"/>
  <c r="L46" i="4"/>
  <c r="J46" i="4"/>
  <c r="N47" i="4" s="1"/>
  <c r="Q47" i="4"/>
  <c r="H46" i="4"/>
  <c r="N46" i="4"/>
  <c r="Q46" i="4" s="1"/>
  <c r="F46" i="4"/>
  <c r="N45" i="4" s="1"/>
  <c r="Q45" i="4"/>
  <c r="D46" i="4"/>
  <c r="N44" i="4"/>
  <c r="Q44" i="4" s="1"/>
  <c r="B46" i="4"/>
  <c r="N43" i="4" s="1"/>
  <c r="Q43" i="4"/>
  <c r="L41" i="4"/>
  <c r="J41" i="4"/>
  <c r="N42" i="4" s="1"/>
  <c r="Q42" i="4"/>
  <c r="H41" i="4"/>
  <c r="N41" i="4"/>
  <c r="Q41" i="4" s="1"/>
  <c r="F41" i="4"/>
  <c r="N40" i="4" s="1"/>
  <c r="Q40" i="4"/>
  <c r="D41" i="4"/>
  <c r="N39" i="4"/>
  <c r="Q39" i="4" s="1"/>
  <c r="B41" i="4"/>
  <c r="N38" i="4" s="1"/>
  <c r="Q38" i="4" s="1"/>
  <c r="L36" i="4"/>
  <c r="J36" i="4"/>
  <c r="N37" i="4" s="1"/>
  <c r="Q37" i="4"/>
  <c r="H36" i="4"/>
  <c r="N36" i="4"/>
  <c r="Q36" i="4" s="1"/>
  <c r="F36" i="4"/>
  <c r="N35" i="4" s="1"/>
  <c r="Q35" i="4"/>
  <c r="D36" i="4"/>
  <c r="N34" i="4"/>
  <c r="Q34" i="4" s="1"/>
  <c r="B36" i="4"/>
  <c r="N33" i="4"/>
  <c r="Q33" i="4" s="1"/>
  <c r="L31" i="4"/>
  <c r="J31" i="4"/>
  <c r="N32" i="4"/>
  <c r="Q32" i="4" s="1"/>
  <c r="H31" i="4"/>
  <c r="N31" i="4" s="1"/>
  <c r="Q31" i="4"/>
  <c r="F31" i="4"/>
  <c r="N30" i="4"/>
  <c r="Q30" i="4" s="1"/>
  <c r="D31" i="4"/>
  <c r="N29" i="4"/>
  <c r="Q29" i="4"/>
  <c r="B31" i="4"/>
  <c r="N28" i="4"/>
  <c r="Q28" i="4" s="1"/>
  <c r="L26" i="4"/>
  <c r="J26" i="4"/>
  <c r="N27" i="4"/>
  <c r="Q27" i="4" s="1"/>
  <c r="H26" i="4"/>
  <c r="N26" i="4" s="1"/>
  <c r="Q26" i="4" s="1"/>
  <c r="F26" i="4"/>
  <c r="N25" i="4"/>
  <c r="Q25" i="4" s="1"/>
  <c r="D26" i="4"/>
  <c r="N24" i="4"/>
  <c r="Q24" i="4" s="1"/>
  <c r="B26" i="4"/>
  <c r="N23" i="4" s="1"/>
  <c r="Q23" i="4"/>
  <c r="L21" i="4"/>
  <c r="J21" i="4"/>
  <c r="N22" i="4" s="1"/>
  <c r="Q22" i="4" s="1"/>
  <c r="H21" i="4"/>
  <c r="N21" i="4"/>
  <c r="Q21" i="4" s="1"/>
  <c r="F21" i="4"/>
  <c r="N20" i="4" s="1"/>
  <c r="Q20" i="4"/>
  <c r="D21" i="4"/>
  <c r="N19" i="4" s="1"/>
  <c r="Q19" i="4" s="1"/>
  <c r="B21" i="4"/>
  <c r="N18" i="4" s="1"/>
  <c r="Q18" i="4"/>
  <c r="L16" i="4"/>
  <c r="J16" i="4"/>
  <c r="N17" i="4" s="1"/>
  <c r="Q17" i="4" s="1"/>
  <c r="H16" i="4"/>
  <c r="N16" i="4"/>
  <c r="Q16" i="4" s="1"/>
  <c r="F16" i="4"/>
  <c r="N15" i="4" s="1"/>
  <c r="Q15" i="4"/>
  <c r="D16" i="4"/>
  <c r="N14" i="4"/>
  <c r="Q14" i="4" s="1"/>
  <c r="B16" i="4"/>
  <c r="N13" i="4" s="1"/>
  <c r="Q13" i="4"/>
  <c r="L11" i="4"/>
  <c r="J11" i="4"/>
  <c r="N12" i="4" s="1"/>
  <c r="Q12" i="4" s="1"/>
  <c r="H11" i="4"/>
  <c r="N11" i="4"/>
  <c r="Q11" i="4" s="1"/>
  <c r="F11" i="4"/>
  <c r="N10" i="4" s="1"/>
  <c r="Q10" i="4"/>
  <c r="D11" i="4"/>
  <c r="N9" i="4" s="1"/>
  <c r="Q9" i="4" s="1"/>
  <c r="B11" i="4"/>
  <c r="N8" i="4" s="1"/>
  <c r="Q8" i="4"/>
  <c r="L6" i="4"/>
  <c r="J6" i="4"/>
  <c r="N7" i="4" s="1"/>
  <c r="Q7" i="4" s="1"/>
  <c r="H6" i="4"/>
  <c r="N6" i="4"/>
  <c r="Q6" i="4" s="1"/>
  <c r="Q71" i="4" s="1"/>
  <c r="D6" i="4"/>
  <c r="N4" i="4" s="1"/>
  <c r="Q4" i="4" s="1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64" i="1" s="1"/>
  <c r="S13" i="1"/>
  <c r="S63" i="1" s="1"/>
  <c r="S9" i="1"/>
  <c r="S8" i="1"/>
  <c r="S4" i="1"/>
  <c r="S3" i="1"/>
  <c r="S62" i="1"/>
  <c r="S57" i="1"/>
  <c r="S52" i="1"/>
  <c r="S47" i="1"/>
  <c r="S42" i="1"/>
  <c r="S37" i="1"/>
  <c r="S32" i="1"/>
  <c r="S27" i="1"/>
  <c r="S22" i="1"/>
  <c r="S17" i="1"/>
  <c r="S12" i="1"/>
  <c r="S7" i="1"/>
  <c r="B63" i="2"/>
  <c r="C60" i="2" s="1"/>
  <c r="C63" i="2"/>
  <c r="D60" i="2" s="1"/>
  <c r="D63" i="2" s="1"/>
  <c r="E60" i="2" s="1"/>
  <c r="E63" i="2" s="1"/>
  <c r="F60" i="2" s="1"/>
  <c r="F63" i="2" s="1"/>
  <c r="G60" i="2" s="1"/>
  <c r="G63" i="2" s="1"/>
  <c r="H60" i="2" s="1"/>
  <c r="H63" i="2" s="1"/>
  <c r="I60" i="2" s="1"/>
  <c r="I63" i="2" s="1"/>
  <c r="J60" i="2" s="1"/>
  <c r="J63" i="2" s="1"/>
  <c r="K60" i="2" s="1"/>
  <c r="K63" i="2" s="1"/>
  <c r="L60" i="2" s="1"/>
  <c r="L63" i="2" s="1"/>
  <c r="M60" i="2" s="1"/>
  <c r="M63" i="2" s="1"/>
  <c r="M65" i="2" s="1"/>
  <c r="F56" i="2"/>
  <c r="G53" i="2" s="1"/>
  <c r="G56" i="2" s="1"/>
  <c r="H53" i="2" s="1"/>
  <c r="H56" i="2"/>
  <c r="I53" i="2" s="1"/>
  <c r="I56" i="2" s="1"/>
  <c r="J53" i="2" s="1"/>
  <c r="J56" i="2" s="1"/>
  <c r="K53" i="2" s="1"/>
  <c r="K56" i="2" s="1"/>
  <c r="L53" i="2" s="1"/>
  <c r="L56" i="2" s="1"/>
  <c r="M53" i="2" s="1"/>
  <c r="M56" i="2" s="1"/>
  <c r="E56" i="2"/>
  <c r="D56" i="2"/>
  <c r="C56" i="2"/>
  <c r="B56" i="2"/>
  <c r="G49" i="2"/>
  <c r="H46" i="2"/>
  <c r="H49" i="2"/>
  <c r="I46" i="2" s="1"/>
  <c r="I49" i="2" s="1"/>
  <c r="J46" i="2" s="1"/>
  <c r="J49" i="2" s="1"/>
  <c r="K46" i="2" s="1"/>
  <c r="K49" i="2" s="1"/>
  <c r="L46" i="2" s="1"/>
  <c r="L49" i="2" s="1"/>
  <c r="M46" i="2" s="1"/>
  <c r="M49" i="2" s="1"/>
  <c r="F49" i="2"/>
  <c r="E49" i="2"/>
  <c r="D49" i="2"/>
  <c r="C49" i="2"/>
  <c r="B49" i="2"/>
  <c r="B51" i="1"/>
  <c r="N48" i="1" s="1"/>
  <c r="Q48" i="1" s="1"/>
  <c r="F42" i="2"/>
  <c r="G39" i="2" s="1"/>
  <c r="G42" i="2"/>
  <c r="H39" i="2" s="1"/>
  <c r="H42" i="2"/>
  <c r="I39" i="2" s="1"/>
  <c r="I42" i="2" s="1"/>
  <c r="J39" i="2" s="1"/>
  <c r="J42" i="2" s="1"/>
  <c r="K39" i="2" s="1"/>
  <c r="K42" i="2" s="1"/>
  <c r="L39" i="2" s="1"/>
  <c r="L42" i="2" s="1"/>
  <c r="M39" i="2" s="1"/>
  <c r="M42" i="2" s="1"/>
  <c r="F35" i="2"/>
  <c r="G32" i="2"/>
  <c r="G35" i="2" s="1"/>
  <c r="H32" i="2"/>
  <c r="H35" i="2" s="1"/>
  <c r="I32" i="2" s="1"/>
  <c r="I35" i="2"/>
  <c r="J32" i="2" s="1"/>
  <c r="J35" i="2" s="1"/>
  <c r="K32" i="2" s="1"/>
  <c r="K35" i="2" s="1"/>
  <c r="L32" i="2" s="1"/>
  <c r="L35" i="2" s="1"/>
  <c r="M32" i="2" s="1"/>
  <c r="M35" i="2" s="1"/>
  <c r="G28" i="2"/>
  <c r="H25" i="2" s="1"/>
  <c r="H28" i="2" s="1"/>
  <c r="I25" i="2" s="1"/>
  <c r="I28" i="2" s="1"/>
  <c r="J25" i="2" s="1"/>
  <c r="J28" i="2" s="1"/>
  <c r="K25" i="2" s="1"/>
  <c r="K28" i="2" s="1"/>
  <c r="L25" i="2" s="1"/>
  <c r="L28" i="2" s="1"/>
  <c r="M25" i="2" s="1"/>
  <c r="M28" i="2" s="1"/>
  <c r="F21" i="2"/>
  <c r="G18" i="2"/>
  <c r="G21" i="2"/>
  <c r="H18" i="2" s="1"/>
  <c r="H21" i="2" s="1"/>
  <c r="I18" i="2" s="1"/>
  <c r="I21" i="2" s="1"/>
  <c r="J18" i="2" s="1"/>
  <c r="J21" i="2" s="1"/>
  <c r="K18" i="2" s="1"/>
  <c r="K21" i="2" s="1"/>
  <c r="L18" i="2" s="1"/>
  <c r="L21" i="2" s="1"/>
  <c r="M18" i="2" s="1"/>
  <c r="M21" i="2" s="1"/>
  <c r="M23" i="2"/>
  <c r="F14" i="2"/>
  <c r="G11" i="2"/>
  <c r="G14" i="2"/>
  <c r="H11" i="2"/>
  <c r="H14" i="2" s="1"/>
  <c r="I11" i="2" s="1"/>
  <c r="I14" i="2" s="1"/>
  <c r="J11" i="2" s="1"/>
  <c r="J14" i="2" s="1"/>
  <c r="K11" i="2" s="1"/>
  <c r="K14" i="2" s="1"/>
  <c r="L11" i="2" s="1"/>
  <c r="L14" i="2" s="1"/>
  <c r="M11" i="2" s="1"/>
  <c r="M14" i="2" s="1"/>
  <c r="G7" i="2"/>
  <c r="H4" i="2" s="1"/>
  <c r="H7" i="2"/>
  <c r="I4" i="2" s="1"/>
  <c r="I7" i="2"/>
  <c r="J4" i="2" s="1"/>
  <c r="J7" i="2"/>
  <c r="K4" i="2" s="1"/>
  <c r="K7" i="2" s="1"/>
  <c r="L4" i="2" s="1"/>
  <c r="L7" i="2" s="1"/>
  <c r="M4" i="2" s="1"/>
  <c r="M7" i="2" s="1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56" i="1"/>
  <c r="L51" i="1"/>
  <c r="J61" i="1"/>
  <c r="N62" i="1"/>
  <c r="Q62" i="1" s="1"/>
  <c r="H61" i="1"/>
  <c r="N61" i="1" s="1"/>
  <c r="Q61" i="1"/>
  <c r="F61" i="1"/>
  <c r="F63" i="1" s="1"/>
  <c r="F67" i="1" s="1"/>
  <c r="J56" i="1"/>
  <c r="N57" i="1"/>
  <c r="Q57" i="1" s="1"/>
  <c r="H56" i="1"/>
  <c r="N56" i="1" s="1"/>
  <c r="Q56" i="1" s="1"/>
  <c r="F56" i="1"/>
  <c r="N55" i="1" s="1"/>
  <c r="Q55" i="1" s="1"/>
  <c r="J51" i="1"/>
  <c r="N52" i="1" s="1"/>
  <c r="Q52" i="1" s="1"/>
  <c r="H51" i="1"/>
  <c r="N51" i="1"/>
  <c r="Q51" i="1" s="1"/>
  <c r="F51" i="1"/>
  <c r="N50" i="1"/>
  <c r="Q50" i="1"/>
  <c r="D51" i="1"/>
  <c r="N49" i="1"/>
  <c r="Q49" i="1" s="1"/>
  <c r="D56" i="1"/>
  <c r="N54" i="1" s="1"/>
  <c r="Q54" i="1" s="1"/>
  <c r="D61" i="1"/>
  <c r="N59" i="1"/>
  <c r="Q59" i="1" s="1"/>
  <c r="B61" i="1"/>
  <c r="B63" i="1"/>
  <c r="B67" i="1" s="1"/>
  <c r="B56" i="1"/>
  <c r="N53" i="1" s="1"/>
  <c r="Q53" i="1" s="1"/>
  <c r="B46" i="1"/>
  <c r="N43" i="1" s="1"/>
  <c r="Q43" i="1"/>
  <c r="L46" i="1"/>
  <c r="J46" i="1"/>
  <c r="N47" i="1" s="1"/>
  <c r="Q47" i="1" s="1"/>
  <c r="H46" i="1"/>
  <c r="N46" i="1"/>
  <c r="Q46" i="1" s="1"/>
  <c r="F46" i="1"/>
  <c r="N45" i="1"/>
  <c r="Q45" i="1" s="1"/>
  <c r="D46" i="1"/>
  <c r="N44" i="1" s="1"/>
  <c r="Q44" i="1" s="1"/>
  <c r="L41" i="1"/>
  <c r="J41" i="1"/>
  <c r="N42" i="1"/>
  <c r="Q42" i="1"/>
  <c r="H41" i="1"/>
  <c r="N41" i="1" s="1"/>
  <c r="Q41" i="1" s="1"/>
  <c r="F41" i="1"/>
  <c r="N40" i="1"/>
  <c r="Q40" i="1" s="1"/>
  <c r="D41" i="1"/>
  <c r="N39" i="1"/>
  <c r="Q39" i="1" s="1"/>
  <c r="L36" i="1"/>
  <c r="J36" i="1"/>
  <c r="N37" i="1"/>
  <c r="Q37" i="1"/>
  <c r="H36" i="1"/>
  <c r="N36" i="1"/>
  <c r="Q36" i="1"/>
  <c r="F36" i="1"/>
  <c r="N35" i="1" s="1"/>
  <c r="Q35" i="1" s="1"/>
  <c r="D36" i="1"/>
  <c r="N34" i="1"/>
  <c r="Q34" i="1" s="1"/>
  <c r="L31" i="1"/>
  <c r="J31" i="1"/>
  <c r="N32" i="1" s="1"/>
  <c r="Q32" i="1" s="1"/>
  <c r="H31" i="1"/>
  <c r="N31" i="1"/>
  <c r="Q31" i="1"/>
  <c r="F31" i="1"/>
  <c r="N30" i="1"/>
  <c r="Q30" i="1" s="1"/>
  <c r="D31" i="1"/>
  <c r="N29" i="1" s="1"/>
  <c r="Q29" i="1" s="1"/>
  <c r="L26" i="1"/>
  <c r="J26" i="1"/>
  <c r="N27" i="1" s="1"/>
  <c r="Q27" i="1" s="1"/>
  <c r="H26" i="1"/>
  <c r="N26" i="1" s="1"/>
  <c r="Q26" i="1" s="1"/>
  <c r="F26" i="1"/>
  <c r="N25" i="1"/>
  <c r="Q25" i="1"/>
  <c r="D26" i="1"/>
  <c r="N24" i="1"/>
  <c r="Q24" i="1" s="1"/>
  <c r="L21" i="1"/>
  <c r="J21" i="1"/>
  <c r="N22" i="1" s="1"/>
  <c r="Q22" i="1" s="1"/>
  <c r="H21" i="1"/>
  <c r="N21" i="1" s="1"/>
  <c r="Q21" i="1" s="1"/>
  <c r="F21" i="1"/>
  <c r="N20" i="1" s="1"/>
  <c r="Q20" i="1" s="1"/>
  <c r="D21" i="1"/>
  <c r="N19" i="1"/>
  <c r="Q19" i="1"/>
  <c r="L16" i="1"/>
  <c r="L11" i="1"/>
  <c r="L6" i="1"/>
  <c r="J16" i="1"/>
  <c r="N17" i="1" s="1"/>
  <c r="Q17" i="1" s="1"/>
  <c r="H16" i="1"/>
  <c r="N16" i="1"/>
  <c r="Q16" i="1" s="1"/>
  <c r="F16" i="1"/>
  <c r="N15" i="1" s="1"/>
  <c r="Q15" i="1" s="1"/>
  <c r="Q65" i="1" s="1"/>
  <c r="D16" i="1"/>
  <c r="N14" i="1" s="1"/>
  <c r="Q14" i="1" s="1"/>
  <c r="J11" i="1"/>
  <c r="N12" i="1" s="1"/>
  <c r="Q12" i="1"/>
  <c r="H11" i="1"/>
  <c r="N11" i="1"/>
  <c r="Q11" i="1" s="1"/>
  <c r="F11" i="1"/>
  <c r="N10" i="1"/>
  <c r="Q10" i="1"/>
  <c r="D11" i="1"/>
  <c r="N9" i="1"/>
  <c r="Q9" i="1"/>
  <c r="J6" i="1"/>
  <c r="N7" i="1" s="1"/>
  <c r="Q7" i="1" s="1"/>
  <c r="H6" i="1"/>
  <c r="N6" i="1"/>
  <c r="Q6" i="1" s="1"/>
  <c r="Q66" i="1"/>
  <c r="F6" i="1"/>
  <c r="N5" i="1"/>
  <c r="Q5" i="1" s="1"/>
  <c r="D6" i="1"/>
  <c r="N4" i="1"/>
  <c r="Q4" i="1"/>
  <c r="B41" i="1"/>
  <c r="N38" i="1"/>
  <c r="Q38" i="1"/>
  <c r="B36" i="1"/>
  <c r="N33" i="1" s="1"/>
  <c r="Q33" i="1" s="1"/>
  <c r="B31" i="1"/>
  <c r="N28" i="1"/>
  <c r="Q28" i="1" s="1"/>
  <c r="B26" i="1"/>
  <c r="N23" i="1" s="1"/>
  <c r="Q23" i="1"/>
  <c r="B21" i="1"/>
  <c r="N18" i="1" s="1"/>
  <c r="Q18" i="1" s="1"/>
  <c r="B16" i="1"/>
  <c r="N13" i="1" s="1"/>
  <c r="Q13" i="1" s="1"/>
  <c r="B11" i="1"/>
  <c r="N8" i="1" s="1"/>
  <c r="Q8" i="1" s="1"/>
  <c r="Q63" i="1" s="1"/>
  <c r="B6" i="1"/>
  <c r="N3" i="1"/>
  <c r="Q3" i="1"/>
  <c r="N59" i="4"/>
  <c r="Q59" i="4"/>
  <c r="S72" i="4"/>
  <c r="J68" i="4"/>
  <c r="P3" i="6"/>
  <c r="S3" i="6" s="1"/>
  <c r="P8" i="6"/>
  <c r="S8" i="6" s="1"/>
  <c r="P10" i="6"/>
  <c r="S10" i="6" s="1"/>
  <c r="P13" i="6"/>
  <c r="S13" i="6" s="1"/>
  <c r="P15" i="6"/>
  <c r="S15" i="6" s="1"/>
  <c r="P17" i="6"/>
  <c r="S17" i="6" s="1"/>
  <c r="P21" i="6"/>
  <c r="S21" i="6" s="1"/>
  <c r="P27" i="6"/>
  <c r="S27" i="6" s="1"/>
  <c r="P24" i="6"/>
  <c r="S24" i="6" s="1"/>
  <c r="P23" i="6"/>
  <c r="S23" i="6" s="1"/>
  <c r="P25" i="6"/>
  <c r="S25" i="6" s="1"/>
  <c r="P32" i="6"/>
  <c r="S32" i="6" s="1"/>
  <c r="P29" i="6"/>
  <c r="S29" i="6" s="1"/>
  <c r="P37" i="6"/>
  <c r="S37" i="6"/>
  <c r="P34" i="6"/>
  <c r="S34" i="6" s="1"/>
  <c r="P36" i="6"/>
  <c r="S36" i="6" s="1"/>
  <c r="P33" i="6"/>
  <c r="S33" i="6" s="1"/>
  <c r="P35" i="6"/>
  <c r="S35" i="6"/>
  <c r="P41" i="6"/>
  <c r="S41" i="6" s="1"/>
  <c r="P38" i="6"/>
  <c r="S38" i="6" s="1"/>
  <c r="P40" i="6"/>
  <c r="S40" i="6" s="1"/>
  <c r="S39" i="6"/>
  <c r="P48" i="6"/>
  <c r="S48" i="6"/>
  <c r="P57" i="6"/>
  <c r="S57" i="6"/>
  <c r="P55" i="6"/>
  <c r="S55" i="6"/>
  <c r="P62" i="6"/>
  <c r="S62" i="6"/>
  <c r="Q14" i="7"/>
  <c r="T14" i="7" s="1"/>
  <c r="Q38" i="7"/>
  <c r="T38" i="7" s="1"/>
  <c r="Q40" i="7"/>
  <c r="T40" i="7" s="1"/>
  <c r="Q48" i="7"/>
  <c r="T48" i="7" s="1"/>
  <c r="Q9" i="7"/>
  <c r="T9" i="7" s="1"/>
  <c r="Q15" i="7"/>
  <c r="T15" i="7" s="1"/>
  <c r="T13" i="7"/>
  <c r="Q17" i="7"/>
  <c r="T17" i="7" s="1"/>
  <c r="Q16" i="7"/>
  <c r="T16" i="7" s="1"/>
  <c r="Q19" i="7"/>
  <c r="T19" i="7" s="1"/>
  <c r="Q20" i="7"/>
  <c r="T20" i="7" s="1"/>
  <c r="Q29" i="7"/>
  <c r="T29" i="7"/>
  <c r="N60" i="1"/>
  <c r="Q60" i="1" s="1"/>
  <c r="B72" i="4"/>
  <c r="N58" i="4"/>
  <c r="Q58" i="4" s="1"/>
  <c r="Q68" i="4"/>
  <c r="N58" i="5"/>
  <c r="Q58" i="5" s="1"/>
  <c r="N61" i="4"/>
  <c r="Q61" i="4" s="1"/>
  <c r="N58" i="1"/>
  <c r="Q58" i="1" s="1"/>
  <c r="P4" i="6"/>
  <c r="S4" i="6"/>
  <c r="P5" i="6"/>
  <c r="S5" i="6" s="1"/>
  <c r="P6" i="6"/>
  <c r="S6" i="6"/>
  <c r="O56" i="10"/>
  <c r="R56" i="10"/>
  <c r="N61" i="5"/>
  <c r="Q61" i="5" s="1"/>
  <c r="H68" i="5"/>
  <c r="H72" i="5" s="1"/>
  <c r="J68" i="5"/>
  <c r="J72" i="5" s="1"/>
  <c r="B73" i="8"/>
  <c r="D69" i="9"/>
  <c r="H69" i="9"/>
  <c r="L69" i="9"/>
  <c r="O46" i="10"/>
  <c r="R46" i="10" s="1"/>
  <c r="O61" i="10"/>
  <c r="R61" i="10" s="1"/>
  <c r="T66" i="10"/>
  <c r="T70" i="10"/>
  <c r="O54" i="10"/>
  <c r="R54" i="10" s="1"/>
  <c r="O49" i="10"/>
  <c r="R49" i="10" s="1"/>
  <c r="O44" i="10"/>
  <c r="R44" i="10" s="1"/>
  <c r="O41" i="10"/>
  <c r="R41" i="10" s="1"/>
  <c r="O39" i="10"/>
  <c r="R39" i="10" s="1"/>
  <c r="O36" i="10"/>
  <c r="R36" i="10" s="1"/>
  <c r="O34" i="10"/>
  <c r="R34" i="10" s="1"/>
  <c r="O31" i="10"/>
  <c r="R31" i="10" s="1"/>
  <c r="O29" i="10"/>
  <c r="R29" i="10" s="1"/>
  <c r="O26" i="10"/>
  <c r="R26" i="10" s="1"/>
  <c r="O24" i="10"/>
  <c r="R24" i="10" s="1"/>
  <c r="O21" i="10"/>
  <c r="R21" i="10" s="1"/>
  <c r="O19" i="10"/>
  <c r="R19" i="10" s="1"/>
  <c r="O14" i="10"/>
  <c r="R14" i="10"/>
  <c r="O11" i="10"/>
  <c r="R11" i="10" s="1"/>
  <c r="R68" i="10" s="1"/>
  <c r="O9" i="10"/>
  <c r="R9" i="10" s="1"/>
  <c r="O6" i="10"/>
  <c r="R6" i="10" s="1"/>
  <c r="O3" i="10"/>
  <c r="R3" i="10"/>
  <c r="O59" i="10"/>
  <c r="R59" i="10"/>
  <c r="O60" i="10"/>
  <c r="R60" i="10"/>
  <c r="O63" i="10"/>
  <c r="R63" i="10"/>
  <c r="O57" i="10"/>
  <c r="R57" i="10" s="1"/>
  <c r="O55" i="10"/>
  <c r="R55" i="10"/>
  <c r="O58" i="10"/>
  <c r="R58" i="10"/>
  <c r="O52" i="10"/>
  <c r="R52" i="10"/>
  <c r="O50" i="10"/>
  <c r="R50" i="10" s="1"/>
  <c r="O53" i="10"/>
  <c r="R53" i="10"/>
  <c r="O47" i="10"/>
  <c r="R47" i="10"/>
  <c r="O45" i="10"/>
  <c r="R45" i="10"/>
  <c r="R67" i="10"/>
  <c r="O48" i="10"/>
  <c r="R48" i="10" s="1"/>
  <c r="O42" i="10"/>
  <c r="R42" i="10" s="1"/>
  <c r="O40" i="10"/>
  <c r="R40" i="10" s="1"/>
  <c r="O43" i="10"/>
  <c r="R43" i="10" s="1"/>
  <c r="O37" i="10"/>
  <c r="R37" i="10" s="1"/>
  <c r="O35" i="10"/>
  <c r="R35" i="10" s="1"/>
  <c r="O38" i="10"/>
  <c r="R38" i="10" s="1"/>
  <c r="O32" i="10"/>
  <c r="R32" i="10"/>
  <c r="O30" i="10"/>
  <c r="R30" i="10" s="1"/>
  <c r="O33" i="10"/>
  <c r="R33" i="10" s="1"/>
  <c r="O27" i="10"/>
  <c r="R27" i="10" s="1"/>
  <c r="O25" i="10"/>
  <c r="R25" i="10"/>
  <c r="O28" i="10"/>
  <c r="R28" i="10" s="1"/>
  <c r="O22" i="10"/>
  <c r="R22" i="10" s="1"/>
  <c r="O20" i="10"/>
  <c r="R20" i="10" s="1"/>
  <c r="O23" i="10"/>
  <c r="R23" i="10"/>
  <c r="O15" i="10"/>
  <c r="R15" i="10" s="1"/>
  <c r="O16" i="10"/>
  <c r="R16" i="10" s="1"/>
  <c r="O17" i="10"/>
  <c r="R17" i="10" s="1"/>
  <c r="O18" i="10"/>
  <c r="R18" i="10" s="1"/>
  <c r="T67" i="10"/>
  <c r="O12" i="10"/>
  <c r="R12" i="10"/>
  <c r="O10" i="10"/>
  <c r="R10" i="10" s="1"/>
  <c r="O13" i="10"/>
  <c r="R13" i="10"/>
  <c r="O7" i="10"/>
  <c r="R7" i="10" s="1"/>
  <c r="R69" i="10" s="1"/>
  <c r="O5" i="10"/>
  <c r="R5" i="10" s="1"/>
  <c r="O8" i="10"/>
  <c r="R8" i="10" s="1"/>
  <c r="R70" i="10" s="1"/>
  <c r="U70" i="10" s="1"/>
  <c r="B66" i="10"/>
  <c r="J66" i="10"/>
  <c r="O62" i="10"/>
  <c r="R62" i="10" s="1"/>
  <c r="O59" i="9"/>
  <c r="R59" i="9" s="1"/>
  <c r="O53" i="9"/>
  <c r="R53" i="9" s="1"/>
  <c r="O49" i="9"/>
  <c r="R49" i="9" s="1"/>
  <c r="O43" i="9"/>
  <c r="R43" i="9" s="1"/>
  <c r="O39" i="9"/>
  <c r="R39" i="9" s="1"/>
  <c r="O34" i="9"/>
  <c r="R34" i="9" s="1"/>
  <c r="O38" i="9"/>
  <c r="R38" i="9" s="1"/>
  <c r="O44" i="9"/>
  <c r="R44" i="9" s="1"/>
  <c r="O45" i="9"/>
  <c r="R45" i="9" s="1"/>
  <c r="O48" i="9"/>
  <c r="R48" i="9" s="1"/>
  <c r="O54" i="9"/>
  <c r="R54" i="9"/>
  <c r="O55" i="9"/>
  <c r="R55" i="9" s="1"/>
  <c r="O58" i="9"/>
  <c r="R58" i="9" s="1"/>
  <c r="O40" i="9"/>
  <c r="R40" i="9" s="1"/>
  <c r="O50" i="9"/>
  <c r="R50" i="9"/>
  <c r="O35" i="9"/>
  <c r="R35" i="9" s="1"/>
  <c r="O33" i="9"/>
  <c r="R33" i="9" s="1"/>
  <c r="O29" i="9"/>
  <c r="R29" i="9" s="1"/>
  <c r="O28" i="9"/>
  <c r="R28" i="9" s="1"/>
  <c r="O30" i="9"/>
  <c r="R30" i="9" s="1"/>
  <c r="O24" i="9"/>
  <c r="R24" i="9" s="1"/>
  <c r="O25" i="9"/>
  <c r="R25" i="9" s="1"/>
  <c r="O23" i="9"/>
  <c r="R23" i="9"/>
  <c r="O19" i="9"/>
  <c r="R19" i="9" s="1"/>
  <c r="O18" i="9"/>
  <c r="R18" i="9" s="1"/>
  <c r="O20" i="9"/>
  <c r="R20" i="9"/>
  <c r="O14" i="9"/>
  <c r="R14" i="9" s="1"/>
  <c r="O13" i="9"/>
  <c r="R13" i="9"/>
  <c r="O15" i="9"/>
  <c r="R15" i="9"/>
  <c r="O9" i="9"/>
  <c r="R9" i="9"/>
  <c r="O8" i="9"/>
  <c r="R8" i="9" s="1"/>
  <c r="O10" i="9"/>
  <c r="R10" i="9"/>
  <c r="O4" i="9"/>
  <c r="R4" i="9"/>
  <c r="O3" i="9"/>
  <c r="R3" i="9"/>
  <c r="O5" i="9"/>
  <c r="R5" i="9" s="1"/>
  <c r="R67" i="9" s="1"/>
  <c r="T65" i="9"/>
  <c r="O60" i="9"/>
  <c r="R60" i="9"/>
  <c r="O56" i="9"/>
  <c r="R56" i="9" s="1"/>
  <c r="O51" i="9"/>
  <c r="R51" i="9" s="1"/>
  <c r="R52" i="9"/>
  <c r="O46" i="9"/>
  <c r="R46" i="9" s="1"/>
  <c r="R47" i="9"/>
  <c r="O41" i="9"/>
  <c r="R41" i="9"/>
  <c r="R42" i="9"/>
  <c r="O36" i="9"/>
  <c r="R36" i="9"/>
  <c r="R37" i="9"/>
  <c r="O31" i="9"/>
  <c r="R31" i="9" s="1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 s="1"/>
  <c r="J65" i="9"/>
  <c r="O61" i="9"/>
  <c r="R61" i="9" s="1"/>
  <c r="O61" i="8"/>
  <c r="R61" i="8" s="1"/>
  <c r="O45" i="8"/>
  <c r="R45" i="8" s="1"/>
  <c r="O34" i="8"/>
  <c r="R34" i="8" s="1"/>
  <c r="O24" i="8"/>
  <c r="R24" i="8" s="1"/>
  <c r="O20" i="8"/>
  <c r="R20" i="8" s="1"/>
  <c r="O4" i="8"/>
  <c r="R4" i="8"/>
  <c r="O14" i="8"/>
  <c r="R14" i="8"/>
  <c r="O41" i="8"/>
  <c r="R41" i="8" s="1"/>
  <c r="T69" i="8"/>
  <c r="T70" i="8"/>
  <c r="T73" i="8"/>
  <c r="O30" i="8"/>
  <c r="R30" i="8" s="1"/>
  <c r="O56" i="8"/>
  <c r="R56" i="8"/>
  <c r="O57" i="8"/>
  <c r="R57" i="8"/>
  <c r="O59" i="8"/>
  <c r="R59" i="8"/>
  <c r="O55" i="8"/>
  <c r="R55" i="8"/>
  <c r="O58" i="8"/>
  <c r="R58" i="8"/>
  <c r="O47" i="8"/>
  <c r="R47" i="8"/>
  <c r="R40" i="8"/>
  <c r="O42" i="8"/>
  <c r="R42" i="8" s="1"/>
  <c r="O37" i="8"/>
  <c r="R37" i="8"/>
  <c r="R29" i="8"/>
  <c r="O31" i="8"/>
  <c r="R31" i="8" s="1"/>
  <c r="O26" i="8"/>
  <c r="R26" i="8" s="1"/>
  <c r="R19" i="8"/>
  <c r="O21" i="8"/>
  <c r="R21" i="8" s="1"/>
  <c r="R15" i="8"/>
  <c r="O16" i="8"/>
  <c r="R16" i="8"/>
  <c r="O11" i="8"/>
  <c r="R11" i="8"/>
  <c r="O6" i="8"/>
  <c r="R6" i="8"/>
  <c r="O12" i="8"/>
  <c r="R12" i="8" s="1"/>
  <c r="O22" i="8"/>
  <c r="R22" i="8"/>
  <c r="R27" i="8"/>
  <c r="O32" i="8"/>
  <c r="R32" i="8"/>
  <c r="R38" i="8"/>
  <c r="O43" i="8"/>
  <c r="R43" i="8" s="1"/>
  <c r="O53" i="8"/>
  <c r="R53" i="8" s="1"/>
  <c r="O62" i="8"/>
  <c r="R62" i="8"/>
  <c r="O63" i="8"/>
  <c r="R63" i="8" s="1"/>
  <c r="O8" i="8"/>
  <c r="R8" i="8"/>
  <c r="O13" i="8"/>
  <c r="R13" i="8"/>
  <c r="O18" i="8"/>
  <c r="R18" i="8" s="1"/>
  <c r="O23" i="8"/>
  <c r="R23" i="8" s="1"/>
  <c r="O28" i="8"/>
  <c r="R28" i="8" s="1"/>
  <c r="O33" i="8"/>
  <c r="R33" i="8"/>
  <c r="O39" i="8"/>
  <c r="R39" i="8" s="1"/>
  <c r="O44" i="8"/>
  <c r="R44" i="8" s="1"/>
  <c r="O49" i="8"/>
  <c r="R49" i="8" s="1"/>
  <c r="O54" i="8"/>
  <c r="R54" i="8" s="1"/>
  <c r="O60" i="8"/>
  <c r="R60" i="8" s="1"/>
  <c r="Q63" i="7"/>
  <c r="T63" i="7" s="1"/>
  <c r="Q61" i="7"/>
  <c r="T61" i="7" s="1"/>
  <c r="Q59" i="7"/>
  <c r="T59" i="7" s="1"/>
  <c r="Q62" i="7"/>
  <c r="T62" i="7" s="1"/>
  <c r="Q60" i="7"/>
  <c r="T60" i="7"/>
  <c r="Q55" i="7"/>
  <c r="T55" i="7" s="1"/>
  <c r="Q44" i="7"/>
  <c r="T44" i="7" s="1"/>
  <c r="N70" i="12"/>
  <c r="O32" i="12"/>
  <c r="R32" i="12" s="1"/>
  <c r="O29" i="12"/>
  <c r="R29" i="12"/>
  <c r="O30" i="12"/>
  <c r="R30" i="12"/>
  <c r="O24" i="12"/>
  <c r="R24" i="12"/>
  <c r="O26" i="12"/>
  <c r="R26" i="12" s="1"/>
  <c r="O23" i="12"/>
  <c r="R23" i="12"/>
  <c r="O27" i="12"/>
  <c r="R27" i="12" s="1"/>
  <c r="O25" i="12"/>
  <c r="R25" i="12"/>
  <c r="O22" i="12"/>
  <c r="R22" i="12" s="1"/>
  <c r="O18" i="12"/>
  <c r="R18" i="12" s="1"/>
  <c r="O20" i="12"/>
  <c r="R20" i="12"/>
  <c r="O21" i="12"/>
  <c r="R21" i="12" s="1"/>
  <c r="O45" i="12"/>
  <c r="R45" i="12"/>
  <c r="O46" i="12"/>
  <c r="R46" i="12" s="1"/>
  <c r="O48" i="12"/>
  <c r="R48" i="12"/>
  <c r="O49" i="12"/>
  <c r="R49" i="12" s="1"/>
  <c r="O47" i="12"/>
  <c r="R47" i="12" s="1"/>
  <c r="O41" i="12"/>
  <c r="R41" i="12" s="1"/>
  <c r="O42" i="12"/>
  <c r="R42" i="12"/>
  <c r="O43" i="12"/>
  <c r="R43" i="12" s="1"/>
  <c r="O40" i="12"/>
  <c r="R40" i="12"/>
  <c r="O44" i="12"/>
  <c r="R44" i="12" s="1"/>
  <c r="O55" i="12"/>
  <c r="R55" i="12"/>
  <c r="O56" i="12"/>
  <c r="R56" i="12" s="1"/>
  <c r="O57" i="12"/>
  <c r="R57" i="12"/>
  <c r="O58" i="12"/>
  <c r="R58" i="12" s="1"/>
  <c r="O59" i="12"/>
  <c r="R59" i="12"/>
  <c r="Q69" i="14"/>
  <c r="Q68" i="14"/>
  <c r="U67" i="14"/>
  <c r="Q70" i="14"/>
  <c r="Q66" i="14"/>
  <c r="U66" i="14" s="1"/>
  <c r="O4" i="13"/>
  <c r="R4" i="13"/>
  <c r="O11" i="13"/>
  <c r="R11" i="13" s="1"/>
  <c r="O12" i="13"/>
  <c r="R12" i="13"/>
  <c r="O21" i="13"/>
  <c r="R21" i="13"/>
  <c r="O17" i="13"/>
  <c r="R17" i="13"/>
  <c r="O40" i="13"/>
  <c r="R40" i="13" s="1"/>
  <c r="O50" i="13"/>
  <c r="R50" i="13"/>
  <c r="O56" i="13"/>
  <c r="R56" i="13"/>
  <c r="O51" i="13"/>
  <c r="R51" i="13" s="1"/>
  <c r="O46" i="13"/>
  <c r="R46" i="13" s="1"/>
  <c r="O41" i="13"/>
  <c r="R41" i="13"/>
  <c r="B65" i="13"/>
  <c r="O58" i="13"/>
  <c r="R58" i="13"/>
  <c r="F65" i="13"/>
  <c r="J65" i="13"/>
  <c r="O15" i="13"/>
  <c r="R15" i="13" s="1"/>
  <c r="O35" i="13"/>
  <c r="R35" i="13"/>
  <c r="O37" i="13"/>
  <c r="R37" i="13" s="1"/>
  <c r="O8" i="13"/>
  <c r="R8" i="13" s="1"/>
  <c r="O43" i="13"/>
  <c r="R43" i="13"/>
  <c r="O53" i="13"/>
  <c r="R53" i="13" s="1"/>
  <c r="O9" i="13"/>
  <c r="R9" i="13"/>
  <c r="O19" i="13"/>
  <c r="R19" i="13" s="1"/>
  <c r="O39" i="13"/>
  <c r="R39" i="13"/>
  <c r="O49" i="13"/>
  <c r="R49" i="13" s="1"/>
  <c r="O5" i="13"/>
  <c r="R5" i="13"/>
  <c r="O6" i="13"/>
  <c r="R6" i="13" s="1"/>
  <c r="O7" i="13"/>
  <c r="R7" i="13"/>
  <c r="O20" i="13"/>
  <c r="R20" i="13" s="1"/>
  <c r="O16" i="13"/>
  <c r="R16" i="13"/>
  <c r="O22" i="13"/>
  <c r="R22" i="13"/>
  <c r="O45" i="13"/>
  <c r="R45" i="13" s="1"/>
  <c r="O55" i="13"/>
  <c r="R55" i="13" s="1"/>
  <c r="O57" i="13"/>
  <c r="R57" i="13" s="1"/>
  <c r="O52" i="13"/>
  <c r="R52" i="13"/>
  <c r="O47" i="13"/>
  <c r="R47" i="13" s="1"/>
  <c r="O42" i="13"/>
  <c r="R42" i="13"/>
  <c r="D65" i="13"/>
  <c r="D69" i="13"/>
  <c r="H69" i="13"/>
  <c r="O13" i="13"/>
  <c r="R13" i="13" s="1"/>
  <c r="O34" i="13"/>
  <c r="R34" i="13" s="1"/>
  <c r="O36" i="13"/>
  <c r="R36" i="13"/>
  <c r="V69" i="14"/>
  <c r="O35" i="14"/>
  <c r="O36" i="14"/>
  <c r="O30" i="14"/>
  <c r="O29" i="14"/>
  <c r="O32" i="14"/>
  <c r="O28" i="14"/>
  <c r="O31" i="14"/>
  <c r="B69" i="14"/>
  <c r="O49" i="14"/>
  <c r="Q67" i="1"/>
  <c r="Q64" i="1"/>
  <c r="P18" i="6"/>
  <c r="S18" i="6"/>
  <c r="P22" i="6"/>
  <c r="S22" i="6"/>
  <c r="P20" i="6"/>
  <c r="S20" i="6"/>
  <c r="P19" i="6"/>
  <c r="S19" i="6" s="1"/>
  <c r="Q69" i="5"/>
  <c r="O50" i="12"/>
  <c r="R50" i="12" s="1"/>
  <c r="H70" i="12"/>
  <c r="O31" i="12"/>
  <c r="R31" i="12"/>
  <c r="O28" i="12"/>
  <c r="R28" i="12"/>
  <c r="O33" i="12"/>
  <c r="R33" i="12" s="1"/>
  <c r="O35" i="12"/>
  <c r="R35" i="12" s="1"/>
  <c r="O36" i="12"/>
  <c r="R36" i="12"/>
  <c r="O42" i="14"/>
  <c r="O41" i="14"/>
  <c r="O39" i="14"/>
  <c r="O50" i="14"/>
  <c r="O48" i="14"/>
  <c r="O51" i="14"/>
  <c r="O3" i="14"/>
  <c r="O4" i="14"/>
  <c r="O6" i="14"/>
  <c r="O5" i="14"/>
  <c r="O7" i="14"/>
  <c r="O13" i="14"/>
  <c r="O17" i="14"/>
  <c r="O15" i="14"/>
  <c r="S67" i="1"/>
  <c r="O59" i="11"/>
  <c r="R59" i="11" s="1"/>
  <c r="O60" i="11"/>
  <c r="R60" i="11" s="1"/>
  <c r="D64" i="11"/>
  <c r="O13" i="11"/>
  <c r="R13" i="11"/>
  <c r="O23" i="11"/>
  <c r="R23" i="11"/>
  <c r="O26" i="11"/>
  <c r="R26" i="11"/>
  <c r="O37" i="11"/>
  <c r="R37" i="11" s="1"/>
  <c r="O34" i="11"/>
  <c r="R34" i="11"/>
  <c r="O36" i="11"/>
  <c r="R36" i="11"/>
  <c r="O40" i="11"/>
  <c r="R40" i="11"/>
  <c r="O38" i="11"/>
  <c r="R38" i="11" s="1"/>
  <c r="O43" i="11"/>
  <c r="R43" i="11"/>
  <c r="O47" i="11"/>
  <c r="R47" i="11"/>
  <c r="O46" i="11"/>
  <c r="R46" i="11" s="1"/>
  <c r="O56" i="11"/>
  <c r="R56" i="11" s="1"/>
  <c r="O54" i="11"/>
  <c r="R54" i="11" s="1"/>
  <c r="O57" i="11"/>
  <c r="R57" i="11"/>
  <c r="O56" i="14"/>
  <c r="P11" i="6"/>
  <c r="S11" i="6" s="1"/>
  <c r="P9" i="6"/>
  <c r="S9" i="6" s="1"/>
  <c r="P12" i="6"/>
  <c r="S12" i="6" s="1"/>
  <c r="U68" i="6"/>
  <c r="O24" i="11"/>
  <c r="R24" i="11"/>
  <c r="O41" i="11"/>
  <c r="R41" i="11" s="1"/>
  <c r="O44" i="11"/>
  <c r="R44" i="11"/>
  <c r="O39" i="12"/>
  <c r="R39" i="12" s="1"/>
  <c r="B68" i="9"/>
  <c r="O6" i="11"/>
  <c r="R6" i="11" s="1"/>
  <c r="O5" i="11"/>
  <c r="R5" i="11"/>
  <c r="O12" i="11"/>
  <c r="R12" i="11" s="1"/>
  <c r="R11" i="11"/>
  <c r="O8" i="11"/>
  <c r="R8" i="11" s="1"/>
  <c r="O25" i="11"/>
  <c r="R25" i="11" s="1"/>
  <c r="O31" i="11"/>
  <c r="R31" i="11"/>
  <c r="O42" i="11"/>
  <c r="R42" i="11" s="1"/>
  <c r="O45" i="11"/>
  <c r="R45" i="11" s="1"/>
  <c r="O49" i="11"/>
  <c r="R49" i="11" s="1"/>
  <c r="O50" i="11"/>
  <c r="R50" i="11"/>
  <c r="O52" i="11"/>
  <c r="R52" i="11" s="1"/>
  <c r="O51" i="11"/>
  <c r="R51" i="11"/>
  <c r="T66" i="12"/>
  <c r="O38" i="13"/>
  <c r="R38" i="13" s="1"/>
  <c r="O24" i="14"/>
  <c r="O11" i="12"/>
  <c r="R11" i="12" s="1"/>
  <c r="R69" i="12" s="1"/>
  <c r="O13" i="12"/>
  <c r="R13" i="12" s="1"/>
  <c r="O14" i="12"/>
  <c r="R14" i="12"/>
  <c r="O14" i="14"/>
  <c r="F70" i="10"/>
  <c r="O4" i="11"/>
  <c r="R4" i="11"/>
  <c r="O7" i="12"/>
  <c r="R7" i="12" s="1"/>
  <c r="O6" i="12"/>
  <c r="R6" i="12" s="1"/>
  <c r="O3" i="12"/>
  <c r="R3" i="12" s="1"/>
  <c r="O16" i="12"/>
  <c r="R16" i="12" s="1"/>
  <c r="O51" i="12"/>
  <c r="R51" i="12"/>
  <c r="O62" i="12"/>
  <c r="R62" i="12" s="1"/>
  <c r="O63" i="12"/>
  <c r="R63" i="12"/>
  <c r="O48" i="13"/>
  <c r="R48" i="13" s="1"/>
  <c r="O33" i="13"/>
  <c r="R33" i="13"/>
  <c r="O61" i="14"/>
  <c r="O61" i="11"/>
  <c r="R61" i="11"/>
  <c r="O52" i="12"/>
  <c r="R52" i="12"/>
  <c r="O52" i="14"/>
  <c r="O19" i="11"/>
  <c r="R19" i="11" s="1"/>
  <c r="L68" i="11"/>
  <c r="O35" i="11"/>
  <c r="R35" i="11"/>
  <c r="O39" i="11"/>
  <c r="R39" i="11"/>
  <c r="O55" i="11"/>
  <c r="R55" i="11"/>
  <c r="O53" i="12"/>
  <c r="R53" i="12" s="1"/>
  <c r="O8" i="14"/>
  <c r="O16" i="14"/>
  <c r="O46" i="14"/>
  <c r="O55" i="14"/>
  <c r="O53" i="14"/>
  <c r="O53" i="11"/>
  <c r="R53" i="11" s="1"/>
  <c r="O33" i="11"/>
  <c r="R33" i="11"/>
  <c r="B64" i="11"/>
  <c r="O22" i="14"/>
  <c r="O9" i="14"/>
  <c r="D65" i="14"/>
  <c r="O10" i="14"/>
  <c r="O62" i="14"/>
  <c r="F65" i="14"/>
  <c r="O60" i="14"/>
  <c r="O59" i="14"/>
  <c r="O58" i="14"/>
  <c r="U65" i="15"/>
  <c r="O3" i="15"/>
  <c r="O5" i="15"/>
  <c r="O6" i="15"/>
  <c r="O4" i="15"/>
  <c r="U69" i="12" l="1"/>
  <c r="R72" i="8"/>
  <c r="Q67" i="13"/>
  <c r="T64" i="1"/>
  <c r="T63" i="1"/>
  <c r="T66" i="1"/>
  <c r="U67" i="10"/>
  <c r="T68" i="4"/>
  <c r="J69" i="13"/>
  <c r="O30" i="13"/>
  <c r="R30" i="13" s="1"/>
  <c r="O32" i="13"/>
  <c r="R32" i="13" s="1"/>
  <c r="T71" i="4"/>
  <c r="U69" i="10"/>
  <c r="O14" i="11"/>
  <c r="R14" i="11" s="1"/>
  <c r="O15" i="11"/>
  <c r="R15" i="11" s="1"/>
  <c r="O16" i="11"/>
  <c r="R16" i="11" s="1"/>
  <c r="R67" i="11" s="1"/>
  <c r="U67" i="11" s="1"/>
  <c r="O18" i="11"/>
  <c r="R18" i="11" s="1"/>
  <c r="O22" i="11"/>
  <c r="R22" i="11" s="1"/>
  <c r="O20" i="11"/>
  <c r="R20" i="11" s="1"/>
  <c r="O21" i="11"/>
  <c r="R21" i="11" s="1"/>
  <c r="J68" i="11"/>
  <c r="O32" i="11"/>
  <c r="R32" i="11" s="1"/>
  <c r="O29" i="11"/>
  <c r="R29" i="11" s="1"/>
  <c r="O8" i="12"/>
  <c r="R8" i="12" s="1"/>
  <c r="R66" i="12" s="1"/>
  <c r="U66" i="12" s="1"/>
  <c r="O10" i="12"/>
  <c r="R10" i="12" s="1"/>
  <c r="O12" i="12"/>
  <c r="R12" i="12" s="1"/>
  <c r="R70" i="12" s="1"/>
  <c r="U70" i="12" s="1"/>
  <c r="O9" i="12"/>
  <c r="R9" i="12" s="1"/>
  <c r="R67" i="12" s="1"/>
  <c r="O25" i="13"/>
  <c r="R25" i="13" s="1"/>
  <c r="Q68" i="13" s="1"/>
  <c r="O24" i="13"/>
  <c r="R24" i="13" s="1"/>
  <c r="O60" i="13"/>
  <c r="R60" i="13" s="1"/>
  <c r="O59" i="13"/>
  <c r="R59" i="13" s="1"/>
  <c r="H65" i="13"/>
  <c r="O26" i="13"/>
  <c r="R26" i="13" s="1"/>
  <c r="Q69" i="13" s="1"/>
  <c r="Q72" i="4"/>
  <c r="Q6" i="7"/>
  <c r="T6" i="7" s="1"/>
  <c r="Q3" i="7"/>
  <c r="T3" i="7" s="1"/>
  <c r="Q5" i="7"/>
  <c r="T5" i="7" s="1"/>
  <c r="T71" i="7" s="1"/>
  <c r="Q4" i="7"/>
  <c r="T4" i="7" s="1"/>
  <c r="Q26" i="7"/>
  <c r="T26" i="7" s="1"/>
  <c r="Q24" i="7"/>
  <c r="T24" i="7" s="1"/>
  <c r="Q23" i="7"/>
  <c r="T23" i="7" s="1"/>
  <c r="Q25" i="7"/>
  <c r="T25" i="7" s="1"/>
  <c r="Q27" i="7"/>
  <c r="T27" i="7" s="1"/>
  <c r="Q30" i="7"/>
  <c r="T30" i="7" s="1"/>
  <c r="Q28" i="7"/>
  <c r="T28" i="7" s="1"/>
  <c r="Q32" i="7"/>
  <c r="T32" i="7" s="1"/>
  <c r="Q47" i="7"/>
  <c r="T47" i="7" s="1"/>
  <c r="Q45" i="7"/>
  <c r="T45" i="7" s="1"/>
  <c r="Q46" i="7"/>
  <c r="T46" i="7" s="1"/>
  <c r="Q43" i="7"/>
  <c r="T43" i="7" s="1"/>
  <c r="Q52" i="7"/>
  <c r="T52" i="7" s="1"/>
  <c r="Q49" i="7"/>
  <c r="T49" i="7" s="1"/>
  <c r="Q50" i="7"/>
  <c r="T50" i="7" s="1"/>
  <c r="Q53" i="7"/>
  <c r="T53" i="7" s="1"/>
  <c r="Q57" i="7"/>
  <c r="T57" i="7" s="1"/>
  <c r="Q54" i="7"/>
  <c r="T54" i="7" s="1"/>
  <c r="R65" i="9"/>
  <c r="U65" i="9" s="1"/>
  <c r="Q72" i="5"/>
  <c r="O28" i="13"/>
  <c r="R28" i="13" s="1"/>
  <c r="O23" i="13"/>
  <c r="R23" i="13" s="1"/>
  <c r="Q66" i="13" s="1"/>
  <c r="U66" i="13" s="1"/>
  <c r="O31" i="13"/>
  <c r="R31" i="13" s="1"/>
  <c r="R68" i="9"/>
  <c r="U68" i="9" s="1"/>
  <c r="R66" i="10"/>
  <c r="U66" i="10" s="1"/>
  <c r="O51" i="8"/>
  <c r="R51" i="8" s="1"/>
  <c r="O50" i="8"/>
  <c r="R50" i="8" s="1"/>
  <c r="O52" i="8"/>
  <c r="R52" i="8" s="1"/>
  <c r="H64" i="11"/>
  <c r="O58" i="11"/>
  <c r="R58" i="11" s="1"/>
  <c r="O62" i="11"/>
  <c r="R62" i="11" s="1"/>
  <c r="O9" i="11"/>
  <c r="R9" i="11" s="1"/>
  <c r="O17" i="11"/>
  <c r="R17" i="11" s="1"/>
  <c r="O61" i="13"/>
  <c r="R61" i="13" s="1"/>
  <c r="O62" i="13"/>
  <c r="R62" i="13" s="1"/>
  <c r="Q69" i="4"/>
  <c r="T69" i="4" s="1"/>
  <c r="T67" i="1"/>
  <c r="Q70" i="4"/>
  <c r="O60" i="15"/>
  <c r="O58" i="15"/>
  <c r="O57" i="15"/>
  <c r="O59" i="15"/>
  <c r="O30" i="11"/>
  <c r="R30" i="11" s="1"/>
  <c r="O10" i="11"/>
  <c r="R10" i="11" s="1"/>
  <c r="R66" i="11" s="1"/>
  <c r="O27" i="13"/>
  <c r="R27" i="13" s="1"/>
  <c r="Q70" i="13" s="1"/>
  <c r="O33" i="14"/>
  <c r="O61" i="15"/>
  <c r="O43" i="14"/>
  <c r="O38" i="14"/>
  <c r="O35" i="8"/>
  <c r="R35" i="8" s="1"/>
  <c r="O29" i="13"/>
  <c r="R29" i="13" s="1"/>
  <c r="O18" i="14"/>
  <c r="O19" i="14"/>
  <c r="Q7" i="7"/>
  <c r="T7" i="7" s="1"/>
  <c r="Q11" i="7"/>
  <c r="T11" i="7" s="1"/>
  <c r="Q10" i="7"/>
  <c r="T10" i="7" s="1"/>
  <c r="Q12" i="7"/>
  <c r="T12" i="7" s="1"/>
  <c r="Q21" i="7"/>
  <c r="T21" i="7" s="1"/>
  <c r="Q22" i="7"/>
  <c r="T22" i="7" s="1"/>
  <c r="Q34" i="7"/>
  <c r="T34" i="7" s="1"/>
  <c r="Q36" i="7"/>
  <c r="T36" i="7" s="1"/>
  <c r="Q33" i="7"/>
  <c r="T33" i="7" s="1"/>
  <c r="Q39" i="7"/>
  <c r="T39" i="7" s="1"/>
  <c r="Q41" i="7"/>
  <c r="T41" i="7" s="1"/>
  <c r="Q42" i="7"/>
  <c r="T42" i="7" s="1"/>
  <c r="Q58" i="7"/>
  <c r="T58" i="7" s="1"/>
  <c r="O5" i="8"/>
  <c r="R5" i="8" s="1"/>
  <c r="O7" i="8"/>
  <c r="R7" i="8" s="1"/>
  <c r="O3" i="8"/>
  <c r="R3" i="8" s="1"/>
  <c r="R69" i="8" s="1"/>
  <c r="O10" i="8"/>
  <c r="R10" i="8" s="1"/>
  <c r="O9" i="8"/>
  <c r="R9" i="8" s="1"/>
  <c r="B68" i="11"/>
  <c r="O28" i="11"/>
  <c r="R28" i="11" s="1"/>
  <c r="O17" i="12"/>
  <c r="R17" i="12" s="1"/>
  <c r="O15" i="12"/>
  <c r="R15" i="12" s="1"/>
  <c r="T67" i="13"/>
  <c r="O45" i="14"/>
  <c r="R66" i="9"/>
  <c r="U66" i="9" s="1"/>
  <c r="L67" i="1"/>
  <c r="Q71" i="5"/>
  <c r="P28" i="6"/>
  <c r="S28" i="6" s="1"/>
  <c r="S68" i="6" s="1"/>
  <c r="P31" i="6"/>
  <c r="S31" i="6" s="1"/>
  <c r="P30" i="6"/>
  <c r="S30" i="6" s="1"/>
  <c r="P47" i="6"/>
  <c r="S47" i="6" s="1"/>
  <c r="P46" i="6"/>
  <c r="S46" i="6" s="1"/>
  <c r="O17" i="8"/>
  <c r="R17" i="8" s="1"/>
  <c r="O25" i="8"/>
  <c r="R25" i="8" s="1"/>
  <c r="O46" i="8"/>
  <c r="R46" i="8" s="1"/>
  <c r="O48" i="8"/>
  <c r="R48" i="8" s="1"/>
  <c r="H73" i="8"/>
  <c r="O32" i="9"/>
  <c r="R32" i="9" s="1"/>
  <c r="O57" i="9"/>
  <c r="R57" i="9" s="1"/>
  <c r="F65" i="9"/>
  <c r="F69" i="9" s="1"/>
  <c r="O62" i="9"/>
  <c r="R62" i="9" s="1"/>
  <c r="R69" i="9" s="1"/>
  <c r="U69" i="9" s="1"/>
  <c r="S69" i="4"/>
  <c r="T66" i="13"/>
  <c r="D72" i="5"/>
  <c r="P50" i="6"/>
  <c r="S50" i="6" s="1"/>
  <c r="S70" i="6" s="1"/>
  <c r="P52" i="6"/>
  <c r="S52" i="6" s="1"/>
  <c r="P51" i="6"/>
  <c r="S51" i="6" s="1"/>
  <c r="P49" i="6"/>
  <c r="S49" i="6" s="1"/>
  <c r="U69" i="6"/>
  <c r="O7" i="11"/>
  <c r="R7" i="11" s="1"/>
  <c r="O54" i="14"/>
  <c r="J72" i="4"/>
  <c r="P16" i="6"/>
  <c r="S16" i="6" s="1"/>
  <c r="S71" i="6" s="1"/>
  <c r="V71" i="6" s="1"/>
  <c r="P14" i="6"/>
  <c r="S14" i="6" s="1"/>
  <c r="P54" i="6"/>
  <c r="S54" i="6" s="1"/>
  <c r="P56" i="6"/>
  <c r="S56" i="6" s="1"/>
  <c r="P53" i="6"/>
  <c r="S53" i="6" s="1"/>
  <c r="F68" i="6"/>
  <c r="F72" i="6" s="1"/>
  <c r="P61" i="6"/>
  <c r="S61" i="6" s="1"/>
  <c r="P59" i="6"/>
  <c r="S59" i="6" s="1"/>
  <c r="P58" i="6"/>
  <c r="S58" i="6" s="1"/>
  <c r="P60" i="6"/>
  <c r="S60" i="6" s="1"/>
  <c r="U72" i="6"/>
  <c r="Q8" i="7"/>
  <c r="T8" i="7" s="1"/>
  <c r="Q31" i="7"/>
  <c r="T31" i="7" s="1"/>
  <c r="Q37" i="7"/>
  <c r="T37" i="7" s="1"/>
  <c r="Q35" i="7"/>
  <c r="T35" i="7" s="1"/>
  <c r="Q56" i="7"/>
  <c r="T56" i="7" s="1"/>
  <c r="J68" i="9"/>
  <c r="J69" i="9" s="1"/>
  <c r="L70" i="10"/>
  <c r="O34" i="14"/>
  <c r="O18" i="15"/>
  <c r="S68" i="4"/>
  <c r="S72" i="5"/>
  <c r="N60" i="5"/>
  <c r="Q60" i="5" s="1"/>
  <c r="Q70" i="5" s="1"/>
  <c r="F72" i="5"/>
  <c r="P43" i="6"/>
  <c r="S43" i="6" s="1"/>
  <c r="P45" i="6"/>
  <c r="S45" i="6" s="1"/>
  <c r="P44" i="6"/>
  <c r="S44" i="6" s="1"/>
  <c r="O27" i="14"/>
  <c r="O25" i="14"/>
  <c r="O8" i="15"/>
  <c r="O12" i="15"/>
  <c r="H68" i="11"/>
  <c r="O5" i="12"/>
  <c r="R5" i="12" s="1"/>
  <c r="R68" i="12" s="1"/>
  <c r="O54" i="12"/>
  <c r="R54" i="12" s="1"/>
  <c r="O64" i="12"/>
  <c r="R64" i="12" s="1"/>
  <c r="J66" i="12"/>
  <c r="O21" i="14"/>
  <c r="O20" i="14"/>
  <c r="O7" i="15"/>
  <c r="H23" i="15"/>
  <c r="H26" i="15" s="1"/>
  <c r="O20" i="15"/>
  <c r="D74" i="7"/>
  <c r="N68" i="9"/>
  <c r="N69" i="9" s="1"/>
  <c r="D70" i="10"/>
  <c r="T64" i="11"/>
  <c r="O11" i="14"/>
  <c r="L69" i="14"/>
  <c r="O17" i="15"/>
  <c r="U66" i="15"/>
  <c r="P42" i="6"/>
  <c r="S42" i="6" s="1"/>
  <c r="L74" i="7"/>
  <c r="T65" i="11"/>
  <c r="O3" i="11"/>
  <c r="R3" i="11" s="1"/>
  <c r="N69" i="14"/>
  <c r="O64" i="15"/>
  <c r="P7" i="6"/>
  <c r="S7" i="6" s="1"/>
  <c r="S72" i="6" s="1"/>
  <c r="H70" i="10"/>
  <c r="O14" i="15"/>
  <c r="H42" i="16"/>
  <c r="H41" i="16"/>
  <c r="H43" i="16"/>
  <c r="H40" i="16"/>
  <c r="T69" i="5" l="1"/>
  <c r="T68" i="5"/>
  <c r="V68" i="6"/>
  <c r="V69" i="13"/>
  <c r="O24" i="15"/>
  <c r="H28" i="15"/>
  <c r="H31" i="15" s="1"/>
  <c r="O22" i="15"/>
  <c r="O23" i="15"/>
  <c r="O25" i="15"/>
  <c r="O26" i="15"/>
  <c r="T71" i="5"/>
  <c r="T72" i="7"/>
  <c r="W72" i="7" s="1"/>
  <c r="R64" i="11"/>
  <c r="U64" i="11" s="1"/>
  <c r="R68" i="11"/>
  <c r="U68" i="11" s="1"/>
  <c r="R70" i="8"/>
  <c r="U70" i="8" s="1"/>
  <c r="T72" i="5"/>
  <c r="T72" i="4"/>
  <c r="U67" i="12"/>
  <c r="U67" i="13"/>
  <c r="T69" i="7"/>
  <c r="W69" i="7" s="1"/>
  <c r="T73" i="7"/>
  <c r="W73" i="7" s="1"/>
  <c r="V72" i="6"/>
  <c r="R73" i="8"/>
  <c r="U73" i="8" s="1"/>
  <c r="R65" i="11"/>
  <c r="U65" i="11" s="1"/>
  <c r="S69" i="6"/>
  <c r="V69" i="6" s="1"/>
  <c r="R71" i="8"/>
  <c r="U72" i="8" s="1"/>
  <c r="T70" i="7"/>
  <c r="W70" i="7" s="1"/>
  <c r="H47" i="16"/>
  <c r="H46" i="16"/>
  <c r="H48" i="16"/>
  <c r="O30" i="15" l="1"/>
  <c r="H33" i="15"/>
  <c r="H36" i="15" s="1"/>
  <c r="O31" i="15"/>
  <c r="O29" i="15"/>
  <c r="O27" i="15"/>
  <c r="O28" i="15"/>
  <c r="U69" i="8"/>
  <c r="H52" i="16"/>
  <c r="H51" i="16"/>
  <c r="H49" i="16"/>
  <c r="H53" i="16"/>
  <c r="H50" i="16"/>
  <c r="O35" i="15" l="1"/>
  <c r="O34" i="15"/>
  <c r="H38" i="15"/>
  <c r="H41" i="15" s="1"/>
  <c r="O32" i="15"/>
  <c r="O36" i="15"/>
  <c r="O33" i="15"/>
  <c r="H57" i="16"/>
  <c r="H56" i="16"/>
  <c r="H60" i="16"/>
  <c r="H55" i="16"/>
  <c r="H54" i="16"/>
  <c r="H43" i="15" l="1"/>
  <c r="H46" i="15" s="1"/>
  <c r="O40" i="15"/>
  <c r="O39" i="15"/>
  <c r="O41" i="15"/>
  <c r="O37" i="15"/>
  <c r="O38" i="15"/>
  <c r="H48" i="15" l="1"/>
  <c r="H51" i="15" s="1"/>
  <c r="O45" i="15"/>
  <c r="O44" i="15"/>
  <c r="O46" i="15"/>
  <c r="O42" i="15"/>
  <c r="O43" i="15"/>
  <c r="H53" i="15" l="1"/>
  <c r="H56" i="15" s="1"/>
  <c r="O51" i="15"/>
  <c r="O49" i="15"/>
  <c r="O47" i="15"/>
  <c r="O50" i="15"/>
  <c r="O48" i="15"/>
  <c r="O55" i="15" l="1"/>
  <c r="O53" i="15"/>
  <c r="O54" i="15"/>
  <c r="O56" i="15"/>
  <c r="O52" i="15"/>
</calcChain>
</file>

<file path=xl/sharedStrings.xml><?xml version="1.0" encoding="utf-8"?>
<sst xmlns="http://schemas.openxmlformats.org/spreadsheetml/2006/main" count="2134" uniqueCount="54">
  <si>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</si>
  <si>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</si>
  <si>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</si>
  <si>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</si>
  <si>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</si>
  <si>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</si>
  <si>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</si>
  <si>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</si>
  <si>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</si>
  <si>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</si>
  <si>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</si>
  <si>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</si>
  <si>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</si>
  <si>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</si>
  <si>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</si>
  <si>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</si>
  <si>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</si>
  <si>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</si>
  <si>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</si>
  <si>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</si>
  <si>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</si>
  <si>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</si>
  <si>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</si>
  <si>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</si>
  <si>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</si>
  <si>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</si>
  <si>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</si>
  <si>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</si>
  <si>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</si>
  <si>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</si>
  <si>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</si>
  <si>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</si>
  <si>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</si>
  <si>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</si>
  <si>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</si>
  <si>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</si>
  <si>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</si>
  <si>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</si>
  <si>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</si>
  <si>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</si>
  <si>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</si>
  <si>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</si>
  <si>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</si>
  <si>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</si>
  <si>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</si>
  <si>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</si>
  <si>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</si>
  <si>
    <t>TOTAL EXPENDITURES</t>
  </si>
  <si>
    <t>TOTAL REVENUE</t>
  </si>
  <si>
    <t>Moved RED to GF</t>
  </si>
  <si>
    <t>8/1/220</t>
  </si>
  <si>
    <t>DUE FROM STATE</t>
  </si>
  <si>
    <t>CONTRACT PAYABLE MJE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</si>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</sst>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-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  <xf numFmtId="0" fontId="3" fillId="0" borderId="0" xfId="0" applyFont="1"/>
    <xf numFmtId="9" fontId="3" fillId="0" borderId="0" xfId="0" applyNumberFormat="1" applyFont="1"/>
    <xf numFmtId="164" fontId="3" fillId="2" borderId="0" xfId="0" applyNumberFormat="1" applyFont="1" applyFill="1"/>
    <xf numFmtId="10" fontId="5" fillId="0" borderId="0" xfId="0" applyNumberFormat="1" applyFont="1"/>
    <xf numFmtId="10" fontId="7" fillId="0" borderId="0" xfId="0" applyNumberFormat="1" applyFont="1"/>
    <xf numFmtId="0" fontId="7" fillId="0" borderId="0" xfId="0" applyFont="1"/>
    <xf numFmtId="4" fontId="5" fillId="0" borderId="0" xfId="0" applyNumberFormat="1" applyFont="1"/>
    <xf numFmtId="0" fontId="5" fillId="0" borderId="0" xfId="0" applyFont="1"/>
    <xf numFmtId="9" fontId="5" fillId="0" borderId="0" xfId="0" applyNumberFormat="1" applyFont="1"/>
    <xf numFmtId="0" fontId="8" fillId="0" borderId="0" xfId="0" applyFont="1"/>
    <xf numFmtId="164" fontId="0" fillId="0" borderId="0" xfId="0" applyNumberFormat="1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A-4C45-B7E2-F16FBE6F0193}"/>
            </c:ext>
          </c:extLst>
        </c:ser>
        <c:ser>
          <c:idx val="1"/>
          <c:order val="1"/>
          <c:tx>
            <c:strRef>
              <c:f>'Fund Balance 06-07'!$A$5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A-4C45-B7E2-F16FBE6F0193}"/>
            </c:ext>
          </c:extLst>
        </c:ser>
        <c:ser>
          <c:idx val="2"/>
          <c:order val="2"/>
          <c:tx>
            <c:strRef>
              <c:f>'Fund Balance 06-07'!$A$6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A-4C45-B7E2-F16FBE6F0193}"/>
            </c:ext>
          </c:extLst>
        </c:ser>
        <c:ser>
          <c:idx val="3"/>
          <c:order val="3"/>
          <c:tx>
            <c:strRef>
              <c:f>'Fund Balance 06-07'!$A$7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A-4C45-B7E2-F16FBE6F0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2968"/>
        <c:axId val="304004536"/>
      </c:lineChart>
      <c:catAx>
        <c:axId val="30400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004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4004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00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08196721312718"/>
          <c:y val="0.30324947648691924"/>
          <c:w val="0.31352459016392198"/>
          <c:h val="0.53790727422610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8-44F2-A62C-412DE6898579}"/>
            </c:ext>
          </c:extLst>
        </c:ser>
        <c:ser>
          <c:idx val="1"/>
          <c:order val="1"/>
          <c:tx>
            <c:strRef>
              <c:f>'Fund Balance 06-07'!$A$12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8-44F2-A62C-412DE6898579}"/>
            </c:ext>
          </c:extLst>
        </c:ser>
        <c:ser>
          <c:idx val="2"/>
          <c:order val="2"/>
          <c:tx>
            <c:strRef>
              <c:f>'Fund Balance 06-07'!$A$13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98-44F2-A62C-412DE6898579}"/>
            </c:ext>
          </c:extLst>
        </c:ser>
        <c:ser>
          <c:idx val="3"/>
          <c:order val="3"/>
          <c:tx>
            <c:strRef>
              <c:f>'Fund Balance 06-07'!$A$14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98-44F2-A62C-412DE689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6104"/>
        <c:axId val="304005712"/>
      </c:lineChart>
      <c:catAx>
        <c:axId val="30400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005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400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006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08196721312718"/>
          <c:y val="0.30324947648691924"/>
          <c:w val="0.31352459016392198"/>
          <c:h val="0.53790727422610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1-4292-B948-5901869425DC}"/>
            </c:ext>
          </c:extLst>
        </c:ser>
        <c:ser>
          <c:idx val="1"/>
          <c:order val="1"/>
          <c:tx>
            <c:strRef>
              <c:f>'Fund Balance 06-07'!$A$19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1-4292-B948-5901869425DC}"/>
            </c:ext>
          </c:extLst>
        </c:ser>
        <c:ser>
          <c:idx val="2"/>
          <c:order val="2"/>
          <c:tx>
            <c:strRef>
              <c:f>'Fund Balance 06-07'!$A$20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51-4292-B948-5901869425DC}"/>
            </c:ext>
          </c:extLst>
        </c:ser>
        <c:ser>
          <c:idx val="3"/>
          <c:order val="3"/>
          <c:tx>
            <c:strRef>
              <c:f>'Fund Balance 06-07'!$A$21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'Fund Balance 06-07'!$B$21:$M$21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51-4292-B948-59018694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8128"/>
        <c:axId val="405908912"/>
      </c:lineChart>
      <c:catAx>
        <c:axId val="4059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8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590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'Fund Balance 06-07'!$B$25:$M$25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A-4718-A480-809223F85D8C}"/>
            </c:ext>
          </c:extLst>
        </c:ser>
        <c:ser>
          <c:idx val="1"/>
          <c:order val="1"/>
          <c:tx>
            <c:strRef>
              <c:f>'Fund Balance 06-07'!$A$26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'Fund Balance 06-07'!$B$26:$M$26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A-4718-A480-809223F85D8C}"/>
            </c:ext>
          </c:extLst>
        </c:ser>
        <c:ser>
          <c:idx val="2"/>
          <c:order val="2"/>
          <c:tx>
            <c:strRef>
              <c:f>'Fund Balance 06-07'!$A$27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'Fund Balance 06-07'!$B$27:$M$27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A-4718-A480-809223F85D8C}"/>
            </c:ext>
          </c:extLst>
        </c:ser>
        <c:ser>
          <c:idx val="3"/>
          <c:order val="3"/>
          <c:tx>
            <c:strRef>
              <c:f>'Fund Balance 06-07'!$A$28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'Fund Balance 06-07'!$B$28:$M$28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DA-4718-A480-809223F8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6560"/>
        <c:axId val="405905776"/>
      </c:lineChart>
      <c:catAx>
        <c:axId val="4059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590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08196721312718"/>
          <c:y val="0.30324947648691924"/>
          <c:w val="0.31352459016392198"/>
          <c:h val="0.53790727422610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3-4D64-9863-A70DDBBF84FD}"/>
            </c:ext>
          </c:extLst>
        </c:ser>
        <c:ser>
          <c:idx val="1"/>
          <c:order val="1"/>
          <c:tx>
            <c:strRef>
              <c:f>'Fund Balance 06-07'!$A$33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3-4D64-9863-A70DDBBF84FD}"/>
            </c:ext>
          </c:extLst>
        </c:ser>
        <c:ser>
          <c:idx val="2"/>
          <c:order val="2"/>
          <c:tx>
            <c:strRef>
              <c:f>'Fund Balance 06-07'!$A$34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3-4D64-9863-A70DDBBF84FD}"/>
            </c:ext>
          </c:extLst>
        </c:ser>
        <c:ser>
          <c:idx val="3"/>
          <c:order val="3"/>
          <c:tx>
            <c:strRef>
              <c:f>'Fund Balance 06-07'!$A$35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A3-4D64-9863-A70DDBBF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60456"/>
        <c:axId val="412261632"/>
      </c:lineChart>
      <c:catAx>
        <c:axId val="41226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61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226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60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08196721312718"/>
          <c:y val="0.30324947648691924"/>
          <c:w val="0.31352459016392198"/>
          <c:h val="0.53790727422610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'Fund Balance 06-07'!$B$37:$M$38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B-43AF-A34F-9A9B679F6DB6}"/>
            </c:ext>
          </c:extLst>
        </c:ser>
        <c:ser>
          <c:idx val="1"/>
          <c:order val="1"/>
          <c:tx>
            <c:strRef>
              <c:f>'Fund Balance 06-07'!$A$40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'Fund Balance 06-07'!$B$37:$M$38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B-43AF-A34F-9A9B679F6DB6}"/>
            </c:ext>
          </c:extLst>
        </c:ser>
        <c:ser>
          <c:idx val="2"/>
          <c:order val="2"/>
          <c:tx>
            <c:strRef>
              <c:f>'Fund Balance 06-07'!$A$41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'Fund Balance 06-07'!$B$37:$M$38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B-43AF-A34F-9A9B679F6DB6}"/>
            </c:ext>
          </c:extLst>
        </c:ser>
        <c:ser>
          <c:idx val="3"/>
          <c:order val="3"/>
          <c:tx>
            <c:strRef>
              <c:f>'Fund Balance 06-07'!$A$42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'Fund Balance 06-07'!$B$37:$M$38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'Fund Balance 06-07'!$B$42:$M$42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AB-43AF-A34F-9A9B679F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62024"/>
        <c:axId val="412260064"/>
      </c:lineChart>
      <c:catAx>
        <c:axId val="4122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6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226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62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'Fund Balance 06-07'!$B$45:$M$45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'Fund Balance 06-07'!$B$46:$M$46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C-4E16-8F45-37FBE94BE9F2}"/>
            </c:ext>
          </c:extLst>
        </c:ser>
        <c:ser>
          <c:idx val="1"/>
          <c:order val="1"/>
          <c:tx>
            <c:strRef>
              <c:f>'Fund Balance 06-07'!$A$47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'Fund Balance 06-07'!$B$45:$M$45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'Fund Balance 06-07'!$B$47:$M$47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C-4E16-8F45-37FBE94BE9F2}"/>
            </c:ext>
          </c:extLst>
        </c:ser>
        <c:ser>
          <c:idx val="2"/>
          <c:order val="2"/>
          <c:tx>
            <c:strRef>
              <c:f>'Fund Balance 06-07'!$A$48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'Fund Balance 06-07'!$B$45:$M$45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'Fund Balance 06-07'!$B$48:$M$48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C-4E16-8F45-37FBE94BE9F2}"/>
            </c:ext>
          </c:extLst>
        </c:ser>
        <c:ser>
          <c:idx val="3"/>
          <c:order val="3"/>
          <c:tx>
            <c:strRef>
              <c:f>'Fund Balance 06-07'!$A$49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'Fund Balance 06-07'!$B$45:$M$45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'Fund Balance 06-07'!$B$49:$M$49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C-4E16-8F45-37FBE94B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59280"/>
        <c:axId val="410299136"/>
      </c:lineChart>
      <c:dateAx>
        <c:axId val="412259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29913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102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59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27318013819693"/>
          <c:y val="0.41608465025788555"/>
          <c:w val="0.30612298462691023"/>
          <c:h val="0.3356650698383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'Fund Balance 06-07'!$B$52:$M$52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'Fund Balance 06-07'!$B$53:$M$53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EA-B8E0-578E3AA0EB5D}"/>
            </c:ext>
          </c:extLst>
        </c:ser>
        <c:ser>
          <c:idx val="1"/>
          <c:order val="1"/>
          <c:tx>
            <c:strRef>
              <c:f>'Fund Balance 06-07'!$A$54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'Fund Balance 06-07'!$B$52:$M$52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'Fund Balance 06-07'!$B$54:$M$54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9-4DEA-B8E0-578E3AA0EB5D}"/>
            </c:ext>
          </c:extLst>
        </c:ser>
        <c:ser>
          <c:idx val="2"/>
          <c:order val="2"/>
          <c:tx>
            <c:strRef>
              <c:f>'Fund Balance 06-07'!$A$55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'Fund Balance 06-07'!$B$52:$M$52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'Fund Balance 06-07'!$B$55:$M$55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9-4DEA-B8E0-578E3AA0EB5D}"/>
            </c:ext>
          </c:extLst>
        </c:ser>
        <c:ser>
          <c:idx val="3"/>
          <c:order val="3"/>
          <c:tx>
            <c:strRef>
              <c:f>'Fund Balance 06-07'!$A$56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'Fund Balance 06-07'!$B$52:$M$52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'Fund Balance 06-07'!$B$56:$M$56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59-4DEA-B8E0-578E3AA0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99920"/>
        <c:axId val="410298744"/>
      </c:lineChart>
      <c:dateAx>
        <c:axId val="4102999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298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0298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29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24531516183984"/>
          <c:y val="0.42294057328856144"/>
          <c:w val="0.29812606473594472"/>
          <c:h val="0.30466062709904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'Fund Balance 06-07'!$A$60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'Fund Balance 06-07'!$B$59:$M$59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'Fund Balance 06-07'!$B$60:$M$60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2-4106-9C85-2627B34E91C9}"/>
            </c:ext>
          </c:extLst>
        </c:ser>
        <c:ser>
          <c:idx val="1"/>
          <c:order val="1"/>
          <c:tx>
            <c:strRef>
              <c:f>'Fund Balance 06-07'!$A$61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'Fund Balance 06-07'!$B$59:$M$59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'Fund Balance 06-07'!$B$61:$M$61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2-4106-9C85-2627B34E91C9}"/>
            </c:ext>
          </c:extLst>
        </c:ser>
        <c:ser>
          <c:idx val="2"/>
          <c:order val="2"/>
          <c:tx>
            <c:strRef>
              <c:f>'Fund Balance 06-07'!$A$62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'Fund Balance 06-07'!$B$59:$M$59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'Fund Balance 06-07'!$B$62:$M$62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2-4106-9C85-2627B34E91C9}"/>
            </c:ext>
          </c:extLst>
        </c:ser>
        <c:ser>
          <c:idx val="3"/>
          <c:order val="3"/>
          <c:tx>
            <c:strRef>
              <c:f>'Fund Balance 06-07'!$A$63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'Fund Balance 06-07'!$B$59:$M$59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'Fund Balance 06-07'!$B$63:$M$63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2-4106-9C85-2627B34E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7344"/>
        <c:axId val="405906952"/>
      </c:lineChart>
      <c:dateAx>
        <c:axId val="405907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695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05906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90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>
          <a:extLst>
            <a:ext uri="{FF2B5EF4-FFF2-40B4-BE49-F238E27FC236}">
              <a16:creationId xmlns:a16="http://schemas.microsoft.com/office/drawing/2014/main" id="{00000000-0008-0000-1000-000087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>
          <a:extLst>
            <a:ext uri="{FF2B5EF4-FFF2-40B4-BE49-F238E27FC236}">
              <a16:creationId xmlns:a16="http://schemas.microsoft.com/office/drawing/2014/main" id="{00000000-0008-0000-1000-000088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>
          <a:extLst>
            <a:ext uri="{FF2B5EF4-FFF2-40B4-BE49-F238E27FC236}">
              <a16:creationId xmlns:a16="http://schemas.microsoft.com/office/drawing/2014/main" id="{00000000-0008-0000-1000-000089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>
          <a:extLst>
            <a:ext uri="{FF2B5EF4-FFF2-40B4-BE49-F238E27FC236}">
              <a16:creationId xmlns:a16="http://schemas.microsoft.com/office/drawing/2014/main" id="{00000000-0008-0000-1000-00008A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>
          <a:extLst>
            <a:ext uri="{FF2B5EF4-FFF2-40B4-BE49-F238E27FC236}">
              <a16:creationId xmlns:a16="http://schemas.microsoft.com/office/drawing/2014/main" id="{00000000-0008-0000-1000-00008B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>
          <a:extLst>
            <a:ext uri="{FF2B5EF4-FFF2-40B4-BE49-F238E27FC236}">
              <a16:creationId xmlns:a16="http://schemas.microsoft.com/office/drawing/2014/main" id="{00000000-0008-0000-1000-00008C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>
          <a:extLst>
            <a:ext uri="{FF2B5EF4-FFF2-40B4-BE49-F238E27FC236}">
              <a16:creationId xmlns:a16="http://schemas.microsoft.com/office/drawing/2014/main" id="{00000000-0008-0000-1000-00008D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>
          <a:extLst>
            <a:ext uri="{FF2B5EF4-FFF2-40B4-BE49-F238E27FC236}">
              <a16:creationId xmlns:a16="http://schemas.microsoft.com/office/drawing/2014/main" id="{00000000-0008-0000-1000-00008E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>
          <a:extLst>
            <a:ext uri="{FF2B5EF4-FFF2-40B4-BE49-F238E27FC236}">
              <a16:creationId xmlns:a16="http://schemas.microsoft.com/office/drawing/2014/main" id="{00000000-0008-0000-1000-00008F0D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workbookViewId="0">
      <selection sqref="A1:G68"/>
    </sheetView>
  </sheetViews>
  <sheetFormatPr defaultRowHeight="12.75" x14ac:dyDescent="0.2"/>
  <cols>
    <col min="1" max="1" width="24.42578125" bestFit="1" customWidth="1"/>
    <col min="2" max="2" width="13.42578125" customWidth="1"/>
    <col min="3" max="3" width="12.7109375" bestFit="1" customWidth="1"/>
    <col min="4" max="4" width="14.7109375" bestFit="1" customWidth="1"/>
    <col min="5" max="5" width="10.140625" bestFit="1" customWidth="1"/>
    <col min="6" max="6" width="14.5703125" bestFit="1" customWidth="1"/>
    <col min="7" max="7" width="13.5703125" bestFit="1" customWidth="1"/>
    <col min="8" max="8" width="12.7109375" hidden="1" customWidth="1"/>
    <col min="9" max="9" width="3.7109375" hidden="1" customWidth="1"/>
    <col min="10" max="10" width="11.5703125" bestFit="1" customWidth="1"/>
    <col min="12" max="12" width="9.5703125" bestFit="1" customWidth="1"/>
  </cols>
  <sheetData>
    <row r="1" spans="1:13" x14ac:dyDescent="0.2">
      <c r="A1" s="1" t="s">
        <v>0</v>
      </c>
      <c r="B1" s="2" t="s">
        <v>1</v>
      </c>
      <c r="C1" s="2" t="s">
        <v>39</v>
      </c>
      <c r="D1" s="2" t="s">
        <v>3</v>
      </c>
      <c r="E1" s="2" t="s">
        <v>5</v>
      </c>
      <c r="F1" s="2" t="s">
        <v>34</v>
      </c>
      <c r="G1" s="2" t="s">
        <v>38</v>
      </c>
      <c r="H1" s="13" t="s">
        <v>21</v>
      </c>
      <c r="I1" s="1"/>
      <c r="J1" s="1" t="s">
        <v>22</v>
      </c>
      <c r="K1" s="2"/>
      <c r="L1" s="1" t="s">
        <v>23</v>
      </c>
    </row>
    <row r="2" spans="1:13" x14ac:dyDescent="0.2">
      <c r="A2" s="4">
        <v>44378</v>
      </c>
      <c r="M2" s="3"/>
    </row>
    <row r="3" spans="1:13" x14ac:dyDescent="0.2">
      <c r="A3" s="1" t="s">
        <v>7</v>
      </c>
      <c r="B3" s="3">
        <v>991205.02</v>
      </c>
      <c r="C3" s="3">
        <v>3853952.27</v>
      </c>
      <c r="D3" s="3">
        <v>1034233.51</v>
      </c>
      <c r="E3" s="3">
        <v>4.17</v>
      </c>
      <c r="F3" s="3">
        <v>42533.47</v>
      </c>
      <c r="G3" s="3">
        <v>5171.0600000000004</v>
      </c>
      <c r="H3" s="14">
        <f>SUM(B6/(SUM(B6:E6)))</f>
        <v>0.17926422820592167</v>
      </c>
      <c r="I3" s="1" t="s">
        <v>16</v>
      </c>
      <c r="K3" s="3"/>
      <c r="M3" s="3"/>
    </row>
    <row r="4" spans="1:13" x14ac:dyDescent="0.2">
      <c r="A4" s="5" t="s">
        <v>8</v>
      </c>
      <c r="B4" s="7">
        <v>48945.69</v>
      </c>
      <c r="C4" s="3">
        <v>37700.94</v>
      </c>
      <c r="D4" s="3">
        <v>6222.36</v>
      </c>
      <c r="E4" s="3">
        <v>0</v>
      </c>
      <c r="F4" s="7">
        <v>0</v>
      </c>
      <c r="G4" s="3">
        <v>0</v>
      </c>
      <c r="H4" s="14">
        <f>SUM(C6/(SUM(B6:E6)))</f>
        <v>0.60297959594237238</v>
      </c>
      <c r="I4" s="1" t="s">
        <v>17</v>
      </c>
      <c r="K4" s="3"/>
      <c r="M4" s="3"/>
    </row>
    <row r="5" spans="1:13" x14ac:dyDescent="0.2">
      <c r="A5" s="5" t="s">
        <v>9</v>
      </c>
      <c r="B5" s="3">
        <v>216738.86</v>
      </c>
      <c r="C5" s="3">
        <v>1121995.54</v>
      </c>
      <c r="D5" s="3">
        <v>40243.67</v>
      </c>
      <c r="E5" s="3">
        <v>0</v>
      </c>
      <c r="F5" s="3">
        <v>10975.35</v>
      </c>
      <c r="G5" s="3">
        <v>0</v>
      </c>
      <c r="H5" s="14">
        <f>SUM(D6/(SUM(B6:E6)))</f>
        <v>0.21775526800488354</v>
      </c>
      <c r="I5" s="1" t="s">
        <v>18</v>
      </c>
      <c r="K5" s="3"/>
      <c r="M5" s="3"/>
    </row>
    <row r="6" spans="1:13" x14ac:dyDescent="0.2">
      <c r="A6" s="1" t="s">
        <v>10</v>
      </c>
      <c r="B6" s="3">
        <f>B3+B4-B5</f>
        <v>823411.85</v>
      </c>
      <c r="C6" s="3">
        <f t="shared" ref="C6" si="0">SUM(C3+C4-C5)</f>
        <v>2769657.67</v>
      </c>
      <c r="D6" s="3">
        <f>SUM(D3+D4-D5)</f>
        <v>1000212.2</v>
      </c>
      <c r="E6" s="3">
        <f>E3+E4-E5</f>
        <v>4.17</v>
      </c>
      <c r="F6" s="3">
        <f t="shared" ref="F6:G6" si="1">SUM(F3+F4-F5)</f>
        <v>31558.120000000003</v>
      </c>
      <c r="G6" s="3">
        <f t="shared" si="1"/>
        <v>5171.0600000000004</v>
      </c>
      <c r="H6" s="14" t="e">
        <f>SUM(#REF!/(SUM(B6:E6)))</f>
        <v>#REF!</v>
      </c>
      <c r="I6" s="1" t="s">
        <v>19</v>
      </c>
      <c r="K6" s="3"/>
      <c r="M6" s="3"/>
    </row>
    <row r="7" spans="1:13" x14ac:dyDescent="0.2">
      <c r="A7" s="4">
        <v>44429</v>
      </c>
      <c r="B7" s="3"/>
      <c r="C7" s="3"/>
      <c r="D7" s="3"/>
      <c r="E7" s="3"/>
      <c r="F7" s="3"/>
      <c r="G7" s="3"/>
      <c r="H7" s="14">
        <f>SUM(E6/(SUM(B6:E6)))</f>
        <v>9.0784682248463311E-7</v>
      </c>
      <c r="I7" s="1" t="s">
        <v>20</v>
      </c>
      <c r="K7" s="3"/>
      <c r="M7" s="3"/>
    </row>
    <row r="8" spans="1:13" x14ac:dyDescent="0.2">
      <c r="A8" s="1" t="s">
        <v>7</v>
      </c>
      <c r="B8" s="7">
        <v>823411.85</v>
      </c>
      <c r="C8" s="3">
        <v>2769657.67</v>
      </c>
      <c r="D8" s="3">
        <v>1000212.2</v>
      </c>
      <c r="E8" s="3">
        <v>4.17</v>
      </c>
      <c r="F8" s="3">
        <v>31558.12</v>
      </c>
      <c r="G8" s="3">
        <v>5171.0600000000004</v>
      </c>
      <c r="H8" s="14">
        <f>SUM(B11/(SUM(B11:E11)))</f>
        <v>0.18789494264650189</v>
      </c>
      <c r="I8" s="1" t="s">
        <v>16</v>
      </c>
      <c r="K8" s="3"/>
      <c r="M8" s="3"/>
    </row>
    <row r="9" spans="1:13" x14ac:dyDescent="0.2">
      <c r="A9" s="5" t="s">
        <v>8</v>
      </c>
      <c r="B9" s="3">
        <v>58672.04</v>
      </c>
      <c r="C9" s="3">
        <v>4705.38</v>
      </c>
      <c r="D9" s="3">
        <v>2733.38</v>
      </c>
      <c r="E9" s="3">
        <v>0</v>
      </c>
      <c r="F9" s="3">
        <v>5596.45</v>
      </c>
      <c r="G9" s="3">
        <v>0</v>
      </c>
      <c r="H9" s="14">
        <f>SUM(C11/(SUM(B11:E11)))</f>
        <v>0.55145330482839605</v>
      </c>
      <c r="I9" s="1" t="s">
        <v>17</v>
      </c>
      <c r="K9" s="3"/>
      <c r="M9" s="3"/>
    </row>
    <row r="10" spans="1:13" x14ac:dyDescent="0.2">
      <c r="A10" s="5" t="s">
        <v>9</v>
      </c>
      <c r="B10" s="3">
        <v>187341.06</v>
      </c>
      <c r="C10" s="3">
        <v>735360.7</v>
      </c>
      <c r="D10" s="3">
        <v>39188.120000000003</v>
      </c>
      <c r="E10" s="3">
        <v>0</v>
      </c>
      <c r="F10" s="3">
        <v>13793.42</v>
      </c>
      <c r="G10" s="3">
        <v>0</v>
      </c>
      <c r="H10" s="14">
        <f>SUM(D11/(SUM(B11:E11)))</f>
        <v>0.26065062473813266</v>
      </c>
      <c r="I10" s="1" t="s">
        <v>18</v>
      </c>
      <c r="K10" s="3"/>
      <c r="M10" s="3"/>
    </row>
    <row r="11" spans="1:13" x14ac:dyDescent="0.2">
      <c r="A11" s="1" t="s">
        <v>10</v>
      </c>
      <c r="B11" s="3">
        <f>B8+B9-B10</f>
        <v>694742.83000000007</v>
      </c>
      <c r="C11" s="3">
        <f>C8+C9-C10</f>
        <v>2039002.3499999999</v>
      </c>
      <c r="D11" s="3">
        <f>D8+D9-D10</f>
        <v>963757.46</v>
      </c>
      <c r="E11" s="3">
        <f t="shared" ref="E11" si="2">SUM(E8+E9-E10)</f>
        <v>4.17</v>
      </c>
      <c r="F11" s="3">
        <f>F8+F9-F10</f>
        <v>23361.15</v>
      </c>
      <c r="G11" s="3">
        <f t="shared" ref="G11" si="3">SUM(G8+G9-G10)</f>
        <v>5171.0600000000004</v>
      </c>
      <c r="H11" s="14" t="e">
        <f>SUM(#REF!/(SUM(B11:E11)))</f>
        <v>#REF!</v>
      </c>
      <c r="I11" s="1" t="s">
        <v>19</v>
      </c>
      <c r="K11" s="3"/>
      <c r="M11" s="3"/>
    </row>
    <row r="12" spans="1:13" x14ac:dyDescent="0.2">
      <c r="A12" s="4">
        <v>44440</v>
      </c>
      <c r="B12" s="3"/>
      <c r="C12" s="3"/>
      <c r="D12" s="3"/>
      <c r="E12" s="3"/>
      <c r="F12" s="3"/>
      <c r="G12" s="3"/>
      <c r="H12" s="14">
        <f>SUM(E11/(SUM(B11:E11)))</f>
        <v>1.1277869695120319E-6</v>
      </c>
      <c r="I12" s="1" t="s">
        <v>20</v>
      </c>
      <c r="K12" s="3"/>
      <c r="M12" s="3"/>
    </row>
    <row r="13" spans="1:13" x14ac:dyDescent="0.2">
      <c r="A13" s="1" t="s">
        <v>7</v>
      </c>
      <c r="B13" s="3">
        <v>694742.83</v>
      </c>
      <c r="C13" s="3">
        <v>2039002.35</v>
      </c>
      <c r="D13" s="3">
        <v>963757.46</v>
      </c>
      <c r="E13" s="3">
        <v>4.17</v>
      </c>
      <c r="F13" s="3">
        <v>23361.15</v>
      </c>
      <c r="G13" s="3">
        <v>5171.0600000000004</v>
      </c>
      <c r="H13" s="14">
        <f>SUM(B17/(SUM(C17:E17)))</f>
        <v>0.16957616897832184</v>
      </c>
      <c r="I13" s="1" t="s">
        <v>16</v>
      </c>
      <c r="K13" s="3"/>
      <c r="M13" s="3"/>
    </row>
    <row r="14" spans="1:13" x14ac:dyDescent="0.2">
      <c r="A14" s="5" t="s">
        <v>8</v>
      </c>
      <c r="B14" s="3">
        <v>27677.67</v>
      </c>
      <c r="C14" s="3">
        <v>2435.23</v>
      </c>
      <c r="D14" s="3">
        <v>1431.79</v>
      </c>
      <c r="E14" s="3">
        <v>0</v>
      </c>
      <c r="F14" s="3">
        <v>5239.79</v>
      </c>
      <c r="G14" s="3">
        <v>0</v>
      </c>
      <c r="H14" s="14">
        <f>SUM(D17/(SUM(C17:E17)))</f>
        <v>0.32541998542690609</v>
      </c>
      <c r="I14" s="1" t="s">
        <v>18</v>
      </c>
      <c r="J14" s="16"/>
      <c r="K14" s="3"/>
      <c r="M14" s="3"/>
    </row>
    <row r="15" spans="1:13" x14ac:dyDescent="0.2">
      <c r="A15" s="5" t="s">
        <v>51</v>
      </c>
      <c r="B15" s="3">
        <v>43666.91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4" t="e">
        <f>SUM(#REF!/(SUM(C17:E17)))</f>
        <v>#REF!</v>
      </c>
      <c r="I15" s="1" t="s">
        <v>19</v>
      </c>
      <c r="J15" s="16"/>
      <c r="K15" s="3"/>
      <c r="M15" s="3"/>
    </row>
    <row r="16" spans="1:13" x14ac:dyDescent="0.2">
      <c r="A16" s="5" t="s">
        <v>9</v>
      </c>
      <c r="B16" s="3">
        <v>282473.21000000002</v>
      </c>
      <c r="C16" s="3">
        <v>117607.31</v>
      </c>
      <c r="D16" s="3">
        <v>37124.14</v>
      </c>
      <c r="E16" s="3">
        <v>0</v>
      </c>
      <c r="F16" s="3">
        <v>22108.38</v>
      </c>
      <c r="G16" s="3">
        <v>5356.23</v>
      </c>
      <c r="H16" s="14"/>
      <c r="I16" s="1"/>
      <c r="J16" s="16"/>
      <c r="K16" s="3"/>
      <c r="M16" s="3"/>
    </row>
    <row r="17" spans="1:13" x14ac:dyDescent="0.2">
      <c r="A17" s="1" t="s">
        <v>10</v>
      </c>
      <c r="B17" s="3">
        <f>B13+B14-B16+B15</f>
        <v>483614.19999999995</v>
      </c>
      <c r="C17" s="3">
        <f>C13+C14-C16</f>
        <v>1923830.27</v>
      </c>
      <c r="D17" s="3">
        <f>D13+D14-D16</f>
        <v>928065.11</v>
      </c>
      <c r="E17" s="3">
        <f t="shared" ref="E17" si="4">SUM(E13+E14-E15)</f>
        <v>4.17</v>
      </c>
      <c r="F17" s="3">
        <f>F13+F14-F16</f>
        <v>6492.5600000000013</v>
      </c>
      <c r="G17" s="3">
        <f>SUM(G13+G14-G16)</f>
        <v>-185.16999999999916</v>
      </c>
      <c r="H17" s="14">
        <f>SUM(E17/(SUM(C17:E17)))</f>
        <v>1.4621833367167509E-6</v>
      </c>
      <c r="I17" s="1" t="s">
        <v>20</v>
      </c>
      <c r="J17" s="16"/>
      <c r="K17" s="3"/>
      <c r="M17" s="3"/>
    </row>
    <row r="18" spans="1:13" x14ac:dyDescent="0.2">
      <c r="A18" s="4">
        <v>44470</v>
      </c>
      <c r="B18" s="3"/>
      <c r="C18" s="3"/>
      <c r="D18" s="3"/>
      <c r="E18" s="3"/>
      <c r="F18" s="3"/>
      <c r="G18" s="3"/>
      <c r="H18" s="14">
        <f>SUM(B22/(SUM(B22:E22)))</f>
        <v>8.5705227785750335E-2</v>
      </c>
      <c r="I18" s="1" t="s">
        <v>16</v>
      </c>
      <c r="J18" s="16"/>
      <c r="K18" s="3"/>
      <c r="M18" s="3"/>
    </row>
    <row r="19" spans="1:13" x14ac:dyDescent="0.2">
      <c r="A19" s="1" t="s">
        <v>7</v>
      </c>
      <c r="B19" s="3">
        <v>483614.2</v>
      </c>
      <c r="C19" s="3">
        <v>1923830.27</v>
      </c>
      <c r="D19" s="3">
        <v>928065.11</v>
      </c>
      <c r="E19" s="3">
        <v>4.17</v>
      </c>
      <c r="F19" s="3">
        <v>6492.56</v>
      </c>
      <c r="G19" s="3">
        <v>-185.17</v>
      </c>
      <c r="H19" s="14">
        <f>SUM(C22/(SUM(B22:E22)))</f>
        <v>0.61149257233893328</v>
      </c>
      <c r="I19" s="1" t="s">
        <v>17</v>
      </c>
      <c r="J19" s="16"/>
      <c r="K19" s="16"/>
      <c r="M19" s="3"/>
    </row>
    <row r="20" spans="1:13" x14ac:dyDescent="0.2">
      <c r="A20" s="5" t="s">
        <v>8</v>
      </c>
      <c r="B20" s="3">
        <v>102113.85</v>
      </c>
      <c r="C20" s="3">
        <v>14220.69</v>
      </c>
      <c r="D20" s="3">
        <v>6662.05</v>
      </c>
      <c r="E20" s="3">
        <v>0</v>
      </c>
      <c r="F20" s="3">
        <v>41663.11</v>
      </c>
      <c r="G20" s="3">
        <v>0</v>
      </c>
      <c r="H20" s="14">
        <f>SUM(D22/(SUM(B22:E22)))</f>
        <v>0.30280079180967451</v>
      </c>
      <c r="I20" s="1" t="s">
        <v>18</v>
      </c>
      <c r="J20" s="16"/>
      <c r="K20" s="3"/>
      <c r="L20" s="16"/>
      <c r="M20" s="3"/>
    </row>
    <row r="21" spans="1:13" x14ac:dyDescent="0.2">
      <c r="A21" s="5" t="s">
        <v>9</v>
      </c>
      <c r="B21" s="3">
        <v>331911.19</v>
      </c>
      <c r="C21" s="3">
        <v>127109.8</v>
      </c>
      <c r="D21" s="3">
        <v>37979.69</v>
      </c>
      <c r="E21" s="3">
        <v>0</v>
      </c>
      <c r="F21" s="3">
        <v>23515.599999999999</v>
      </c>
      <c r="G21" s="3">
        <v>0</v>
      </c>
      <c r="H21" s="14" t="e">
        <f>SUM(#REF!/(SUM(B22:E22)))</f>
        <v>#REF!</v>
      </c>
      <c r="I21" s="1" t="s">
        <v>19</v>
      </c>
      <c r="K21" s="3"/>
      <c r="M21" s="3"/>
    </row>
    <row r="22" spans="1:13" x14ac:dyDescent="0.2">
      <c r="A22" s="1" t="s">
        <v>10</v>
      </c>
      <c r="B22" s="3">
        <f t="shared" ref="B22:G22" si="5">(B19+B20-B21)</f>
        <v>253816.86000000004</v>
      </c>
      <c r="C22" s="3">
        <f t="shared" si="5"/>
        <v>1810941.16</v>
      </c>
      <c r="D22" s="3">
        <f t="shared" si="5"/>
        <v>896747.47</v>
      </c>
      <c r="E22" s="3">
        <f t="shared" si="5"/>
        <v>4.17</v>
      </c>
      <c r="F22" s="3">
        <f t="shared" si="5"/>
        <v>24640.07</v>
      </c>
      <c r="G22" s="3">
        <f t="shared" si="5"/>
        <v>-185.17</v>
      </c>
      <c r="H22" s="14">
        <f>SUM(E22/(SUM(B22:E22)))</f>
        <v>1.4080656417646127E-6</v>
      </c>
      <c r="I22" s="1" t="s">
        <v>20</v>
      </c>
      <c r="J22" s="16"/>
      <c r="K22" s="3"/>
      <c r="M22" s="3"/>
    </row>
    <row r="23" spans="1:13" x14ac:dyDescent="0.2">
      <c r="A23" s="4">
        <v>44501</v>
      </c>
      <c r="B23" s="3"/>
      <c r="C23" s="3"/>
      <c r="D23" s="3"/>
      <c r="E23" s="3"/>
      <c r="F23" s="3"/>
      <c r="G23" s="3"/>
      <c r="H23" s="14">
        <f>SUM(B27/(SUM(B27:E27)))</f>
        <v>0.21985945078290126</v>
      </c>
      <c r="I23" s="1" t="s">
        <v>16</v>
      </c>
      <c r="J23" s="16"/>
      <c r="K23" s="3"/>
      <c r="M23" s="3"/>
    </row>
    <row r="24" spans="1:13" x14ac:dyDescent="0.2">
      <c r="A24" s="1" t="s">
        <v>7</v>
      </c>
      <c r="B24" s="3">
        <v>253816.86</v>
      </c>
      <c r="C24" s="3">
        <v>1810947.16</v>
      </c>
      <c r="D24" s="3">
        <v>896747.47</v>
      </c>
      <c r="E24" s="3">
        <v>4.17</v>
      </c>
      <c r="F24" s="3">
        <v>24640.07</v>
      </c>
      <c r="G24" s="3">
        <v>-185.17</v>
      </c>
      <c r="H24" s="14">
        <f>SUM(C27/(SUM(B27:E27)))</f>
        <v>0.49669095886299647</v>
      </c>
      <c r="I24" s="1" t="s">
        <v>17</v>
      </c>
      <c r="J24" s="16"/>
      <c r="K24" s="3"/>
      <c r="M24" s="3"/>
    </row>
    <row r="25" spans="1:13" x14ac:dyDescent="0.2">
      <c r="A25" s="5" t="s">
        <v>8</v>
      </c>
      <c r="B25" s="3">
        <v>963072.43</v>
      </c>
      <c r="C25" s="3">
        <v>533120.71</v>
      </c>
      <c r="D25" s="3">
        <v>299452.09000000003</v>
      </c>
      <c r="E25" s="3">
        <v>0</v>
      </c>
      <c r="F25" s="3">
        <v>36464.67</v>
      </c>
      <c r="G25" s="3">
        <v>0</v>
      </c>
      <c r="H25" s="14">
        <f>SUM(D27/(SUM(B27:E27)))</f>
        <v>0.28344857374598514</v>
      </c>
      <c r="I25" s="1" t="s">
        <v>18</v>
      </c>
      <c r="J25" s="16"/>
      <c r="K25" s="3"/>
      <c r="M25" s="3"/>
    </row>
    <row r="26" spans="1:13" x14ac:dyDescent="0.2">
      <c r="A26" s="5" t="s">
        <v>9</v>
      </c>
      <c r="B26" s="3">
        <v>315053.18</v>
      </c>
      <c r="C26" s="3">
        <v>306703.35999999999</v>
      </c>
      <c r="D26" s="3">
        <v>33528.78</v>
      </c>
      <c r="E26" s="3">
        <v>0</v>
      </c>
      <c r="F26" s="3">
        <v>24102.02</v>
      </c>
      <c r="G26" s="3">
        <v>0</v>
      </c>
      <c r="H26" s="14" t="e">
        <f>SUM(#REF!/(SUM(B27:E27)))</f>
        <v>#REF!</v>
      </c>
      <c r="I26" s="1" t="s">
        <v>19</v>
      </c>
      <c r="J26" s="16"/>
      <c r="K26" s="3"/>
      <c r="M26" s="3"/>
    </row>
    <row r="27" spans="1:13" x14ac:dyDescent="0.2">
      <c r="A27" s="1" t="s">
        <v>10</v>
      </c>
      <c r="B27" s="3">
        <f>SUM(B24+B25-B26)</f>
        <v>901836.1100000001</v>
      </c>
      <c r="C27" s="3">
        <f>SUM(C24+C25-C26)</f>
        <v>2037364.5100000002</v>
      </c>
      <c r="D27" s="3">
        <f>SUM(D24+D25-D26)</f>
        <v>1162670.78</v>
      </c>
      <c r="E27" s="3">
        <f>(E24+E25-E26)</f>
        <v>4.17</v>
      </c>
      <c r="F27" s="3">
        <f>SUM(F24+F25-F26)</f>
        <v>37002.720000000001</v>
      </c>
      <c r="G27" s="3">
        <f>(G24+G25-G26)</f>
        <v>-185.17</v>
      </c>
      <c r="H27" s="14">
        <f>SUM(E27/(SUM(B27:E27)))</f>
        <v>1.0166081171496871E-6</v>
      </c>
      <c r="I27" s="1" t="s">
        <v>20</v>
      </c>
      <c r="J27" s="16"/>
      <c r="K27" s="3"/>
      <c r="M27" s="3"/>
    </row>
    <row r="28" spans="1:13" x14ac:dyDescent="0.2">
      <c r="A28" s="4">
        <v>44531</v>
      </c>
      <c r="B28" s="26"/>
      <c r="C28" s="3"/>
      <c r="D28" s="3"/>
      <c r="E28" s="3"/>
      <c r="F28" s="3"/>
      <c r="G28" s="3"/>
      <c r="H28" s="14">
        <f>SUM(F27/(SUM(B32:E32)))</f>
        <v>9.3166246765785804E-3</v>
      </c>
      <c r="I28" s="1" t="s">
        <v>16</v>
      </c>
      <c r="J28" s="16"/>
      <c r="K28" s="3"/>
      <c r="M28" s="3"/>
    </row>
    <row r="29" spans="1:13" x14ac:dyDescent="0.2">
      <c r="A29" s="1" t="s">
        <v>7</v>
      </c>
      <c r="B29" s="27">
        <v>901836.11</v>
      </c>
      <c r="C29" s="27">
        <v>2037364.51</v>
      </c>
      <c r="D29" s="27">
        <v>1162670.78</v>
      </c>
      <c r="E29" s="27">
        <v>4.17</v>
      </c>
      <c r="F29" s="27">
        <v>37002.720000000001</v>
      </c>
      <c r="G29" s="27">
        <v>-185.17</v>
      </c>
      <c r="H29" s="14">
        <f>SUM(C32/(SUM(B32:E32)))</f>
        <v>0.52617353957806923</v>
      </c>
      <c r="I29" s="1" t="s">
        <v>17</v>
      </c>
      <c r="J29" s="16"/>
      <c r="K29" s="3"/>
      <c r="M29" s="3"/>
    </row>
    <row r="30" spans="1:13" x14ac:dyDescent="0.2">
      <c r="A30" s="5" t="s">
        <v>8</v>
      </c>
      <c r="B30" s="27">
        <v>112573.51</v>
      </c>
      <c r="C30" s="27">
        <v>69991.98</v>
      </c>
      <c r="D30" s="27">
        <v>39413.879999999997</v>
      </c>
      <c r="E30" s="27">
        <v>0</v>
      </c>
      <c r="F30" s="27">
        <v>28866.91</v>
      </c>
      <c r="G30" s="27">
        <v>0</v>
      </c>
      <c r="H30" s="14">
        <f>SUM(D32/(SUM(B32:E32)))</f>
        <v>0.29278682313991128</v>
      </c>
      <c r="I30" s="1" t="s">
        <v>18</v>
      </c>
      <c r="J30" s="16"/>
      <c r="K30" s="3"/>
      <c r="M30" s="3"/>
    </row>
    <row r="31" spans="1:13" x14ac:dyDescent="0.2">
      <c r="A31" s="5" t="s">
        <v>9</v>
      </c>
      <c r="B31" s="27">
        <v>295380.96000000002</v>
      </c>
      <c r="C31" s="27">
        <v>17559.72</v>
      </c>
      <c r="D31" s="27">
        <v>39226.949999999997</v>
      </c>
      <c r="E31" s="27">
        <v>0</v>
      </c>
      <c r="F31" s="27">
        <v>16437.599999999999</v>
      </c>
      <c r="G31" s="27">
        <v>0</v>
      </c>
      <c r="H31" s="14" t="e">
        <f>SUM(#REF!/(SUM(B32:E32)))</f>
        <v>#REF!</v>
      </c>
      <c r="I31" s="1" t="s">
        <v>19</v>
      </c>
      <c r="J31" s="16"/>
      <c r="K31" s="3"/>
      <c r="M31" s="3"/>
    </row>
    <row r="32" spans="1:13" x14ac:dyDescent="0.2">
      <c r="A32" s="1" t="s">
        <v>10</v>
      </c>
      <c r="B32" s="27">
        <f>B29+B30-B31</f>
        <v>719028.65999999992</v>
      </c>
      <c r="C32" s="27">
        <f>SUM(C29+C30-C31)</f>
        <v>2089796.7700000003</v>
      </c>
      <c r="D32" s="27">
        <f>SUM(D29+D30-D31)</f>
        <v>1162857.71</v>
      </c>
      <c r="E32" s="27">
        <f t="shared" ref="E32:G32" si="6">SUM(E29+E30-E31)</f>
        <v>4.17</v>
      </c>
      <c r="F32" s="27">
        <f t="shared" si="6"/>
        <v>49432.030000000006</v>
      </c>
      <c r="G32" s="27">
        <f t="shared" si="6"/>
        <v>-185.17</v>
      </c>
      <c r="H32" s="14">
        <f>SUM(E32/(SUM(B32:E32)))</f>
        <v>1.0499315969564583E-6</v>
      </c>
      <c r="I32" s="1" t="s">
        <v>20</v>
      </c>
      <c r="J32" s="16"/>
      <c r="K32" s="3"/>
      <c r="M32" s="3"/>
    </row>
    <row r="33" spans="1:13" x14ac:dyDescent="0.2">
      <c r="A33" s="4">
        <v>44562</v>
      </c>
      <c r="B33" s="3"/>
      <c r="C33" s="3"/>
      <c r="D33" s="3"/>
      <c r="E33" s="3"/>
      <c r="F33" s="3"/>
      <c r="G33" s="3"/>
      <c r="H33" s="14">
        <f>SUM(B37/(SUM(B37:E37)))</f>
        <v>0.13355879281150965</v>
      </c>
      <c r="I33" s="1" t="s">
        <v>16</v>
      </c>
      <c r="J33" s="16"/>
      <c r="K33" s="3"/>
      <c r="M33" s="3"/>
    </row>
    <row r="34" spans="1:13" x14ac:dyDescent="0.2">
      <c r="A34" s="1" t="s">
        <v>7</v>
      </c>
      <c r="B34" s="3">
        <v>719028.66</v>
      </c>
      <c r="C34" s="3">
        <v>2089796.77</v>
      </c>
      <c r="D34" s="3">
        <v>1162857.71</v>
      </c>
      <c r="E34" s="3">
        <v>4.17</v>
      </c>
      <c r="F34" s="3">
        <v>49432.03</v>
      </c>
      <c r="G34" s="3">
        <v>-185.17</v>
      </c>
      <c r="H34" s="14">
        <f>SUM(C37/(SUM(B37:E37)))</f>
        <v>0.56104293743777933</v>
      </c>
      <c r="I34" s="1" t="s">
        <v>17</v>
      </c>
      <c r="J34" s="16"/>
      <c r="K34" s="3"/>
      <c r="M34" s="3"/>
    </row>
    <row r="35" spans="1:13" x14ac:dyDescent="0.2">
      <c r="A35" s="5" t="s">
        <v>8</v>
      </c>
      <c r="B35" s="3">
        <v>55250.77</v>
      </c>
      <c r="C35" s="3">
        <v>39282.71</v>
      </c>
      <c r="D35" s="3">
        <v>3381.71</v>
      </c>
      <c r="E35" s="3">
        <v>0</v>
      </c>
      <c r="F35" s="3">
        <v>23358.22</v>
      </c>
      <c r="G35" s="3">
        <v>0</v>
      </c>
      <c r="H35" s="14">
        <f>SUM(D37/(SUM(B37:E37)))</f>
        <v>0.30539714239925042</v>
      </c>
      <c r="I35" s="1" t="s">
        <v>18</v>
      </c>
      <c r="J35" s="16"/>
      <c r="K35" s="3"/>
      <c r="M35" s="3"/>
    </row>
    <row r="36" spans="1:13" x14ac:dyDescent="0.2">
      <c r="A36" s="5" t="s">
        <v>9</v>
      </c>
      <c r="B36" s="3">
        <v>280254.11</v>
      </c>
      <c r="C36" s="3">
        <v>53818.01</v>
      </c>
      <c r="D36" s="3">
        <v>36595.18</v>
      </c>
      <c r="E36" s="3">
        <v>0</v>
      </c>
      <c r="F36" s="3">
        <v>18756.05</v>
      </c>
      <c r="G36" s="3">
        <v>0</v>
      </c>
      <c r="H36" s="14" t="e">
        <f>SUM(#REF!/(SUM(B37:E37)))</f>
        <v>#REF!</v>
      </c>
      <c r="I36" s="1" t="s">
        <v>19</v>
      </c>
      <c r="J36" s="16"/>
      <c r="K36" s="3"/>
      <c r="M36" s="3"/>
    </row>
    <row r="37" spans="1:13" x14ac:dyDescent="0.2">
      <c r="A37" s="1" t="s">
        <v>10</v>
      </c>
      <c r="B37" s="3">
        <f>SUM(B34+B35-B36)</f>
        <v>494025.32000000007</v>
      </c>
      <c r="C37" s="3">
        <f>SUM(C35+C34-C36)</f>
        <v>2075261.47</v>
      </c>
      <c r="D37" s="3">
        <f>SUM(D34+D35-D36)</f>
        <v>1129644.24</v>
      </c>
      <c r="E37" s="3">
        <f t="shared" ref="E37:G37" si="7">SUM(E34+E35-E36)</f>
        <v>4.17</v>
      </c>
      <c r="F37" s="3">
        <f t="shared" si="7"/>
        <v>54034.2</v>
      </c>
      <c r="G37" s="3">
        <f t="shared" si="7"/>
        <v>-185.17</v>
      </c>
      <c r="H37" s="14">
        <f>SUM(E37/(SUM(B37:E37)))</f>
        <v>1.1273514604959826E-6</v>
      </c>
      <c r="I37" s="1" t="s">
        <v>20</v>
      </c>
      <c r="J37" s="16"/>
      <c r="K37" s="3"/>
      <c r="M37" s="3"/>
    </row>
    <row r="38" spans="1:13" x14ac:dyDescent="0.2">
      <c r="A38" s="1"/>
      <c r="B38" s="3"/>
      <c r="C38" s="3"/>
      <c r="D38" s="3"/>
      <c r="E38" s="3"/>
      <c r="F38" s="11"/>
      <c r="G38" s="11"/>
      <c r="H38" s="24"/>
      <c r="I38" s="25"/>
      <c r="J38" s="23"/>
      <c r="K38" s="3"/>
      <c r="M38" s="3"/>
    </row>
    <row r="39" spans="1:13" x14ac:dyDescent="0.2">
      <c r="A39" s="4">
        <v>44593</v>
      </c>
      <c r="B39" s="7"/>
      <c r="C39" s="3"/>
      <c r="D39" s="3"/>
      <c r="E39" s="3"/>
      <c r="F39" s="11"/>
      <c r="G39" s="3"/>
      <c r="H39" s="14"/>
      <c r="I39" s="1"/>
      <c r="J39" s="16"/>
      <c r="K39" s="3"/>
      <c r="M39" s="3"/>
    </row>
    <row r="40" spans="1:13" x14ac:dyDescent="0.2">
      <c r="A40" s="1" t="s">
        <v>7</v>
      </c>
      <c r="B40" s="3">
        <v>494025.32</v>
      </c>
      <c r="C40" s="3">
        <v>2075261.47</v>
      </c>
      <c r="D40" s="3">
        <v>1129644.24</v>
      </c>
      <c r="E40" s="3">
        <v>4.17</v>
      </c>
      <c r="F40" s="3">
        <v>54034.2</v>
      </c>
      <c r="G40" s="3">
        <v>-185.17</v>
      </c>
      <c r="H40" s="14">
        <f>SUM(C43/(SUM(B43:E43)))</f>
        <v>0.57573034755897545</v>
      </c>
      <c r="I40" s="1" t="s">
        <v>17</v>
      </c>
      <c r="J40" s="16"/>
      <c r="K40" s="3"/>
      <c r="M40" s="3"/>
    </row>
    <row r="41" spans="1:13" x14ac:dyDescent="0.2">
      <c r="A41" s="5" t="s">
        <v>8</v>
      </c>
      <c r="B41" s="3">
        <v>230566.86</v>
      </c>
      <c r="C41" s="3">
        <v>19392.07</v>
      </c>
      <c r="D41" s="3">
        <v>9840.6299999999992</v>
      </c>
      <c r="E41" s="3">
        <v>0</v>
      </c>
      <c r="F41" s="3">
        <v>33369.39</v>
      </c>
      <c r="G41" s="3">
        <v>0</v>
      </c>
      <c r="H41" s="14">
        <f>SUM(D43/(SUM(B43:E43)))</f>
        <v>0.30385374741349747</v>
      </c>
      <c r="I41" s="1" t="s">
        <v>18</v>
      </c>
      <c r="J41" s="16"/>
      <c r="K41" s="3"/>
      <c r="M41" s="3"/>
    </row>
    <row r="42" spans="1:13" x14ac:dyDescent="0.2">
      <c r="A42" s="5" t="s">
        <v>9</v>
      </c>
      <c r="B42" s="3">
        <v>287987.28000000003</v>
      </c>
      <c r="C42" s="3">
        <v>7146.15</v>
      </c>
      <c r="D42" s="3">
        <v>37759.129999999997</v>
      </c>
      <c r="E42" s="3">
        <v>0</v>
      </c>
      <c r="F42" s="3">
        <v>21912.92</v>
      </c>
      <c r="G42" s="3">
        <v>0</v>
      </c>
      <c r="H42" s="14" t="e">
        <f>SUM(#REF!/(SUM(B43:E43)))</f>
        <v>#REF!</v>
      </c>
      <c r="I42" s="1" t="s">
        <v>19</v>
      </c>
      <c r="J42" s="16"/>
      <c r="K42" s="3"/>
      <c r="M42" s="3"/>
    </row>
    <row r="43" spans="1:13" x14ac:dyDescent="0.2">
      <c r="A43" s="1" t="s">
        <v>10</v>
      </c>
      <c r="B43" s="3">
        <f>B40+B41-B42</f>
        <v>436604.89999999991</v>
      </c>
      <c r="C43" s="3">
        <f>C40+C41-C42</f>
        <v>2087507.3900000001</v>
      </c>
      <c r="D43" s="3">
        <f>SUM(D40+D41-D42)</f>
        <v>1101725.74</v>
      </c>
      <c r="E43" s="3">
        <f t="shared" ref="E43:G43" si="8">SUM(E40+E41-E42)</f>
        <v>4.17</v>
      </c>
      <c r="F43" s="3">
        <f t="shared" si="8"/>
        <v>65490.67</v>
      </c>
      <c r="G43" s="3">
        <f t="shared" si="8"/>
        <v>-185.17</v>
      </c>
      <c r="H43" s="14">
        <f>SUM(E43/(SUM(B43:E43)))</f>
        <v>1.1500776288609581E-6</v>
      </c>
      <c r="I43" s="1" t="s">
        <v>20</v>
      </c>
      <c r="J43" s="16"/>
      <c r="K43" s="3"/>
      <c r="M43" s="3"/>
    </row>
    <row r="44" spans="1:13" x14ac:dyDescent="0.2">
      <c r="A44" s="4">
        <v>44621</v>
      </c>
      <c r="B44" s="3"/>
      <c r="C44" s="3"/>
      <c r="D44" s="3"/>
      <c r="E44" s="3"/>
      <c r="F44" s="11"/>
      <c r="G44" s="11"/>
      <c r="H44" s="24"/>
      <c r="I44" s="25"/>
      <c r="J44" s="23"/>
      <c r="K44" s="3"/>
      <c r="M44" s="3"/>
    </row>
    <row r="45" spans="1:13" x14ac:dyDescent="0.2">
      <c r="A45" s="1" t="s">
        <v>7</v>
      </c>
      <c r="B45" s="3">
        <v>436604.9</v>
      </c>
      <c r="C45" s="3">
        <v>2087507.39</v>
      </c>
      <c r="D45" s="3">
        <v>1101725.74</v>
      </c>
      <c r="E45" s="3">
        <v>4.17</v>
      </c>
      <c r="F45" s="7">
        <v>65490.67</v>
      </c>
      <c r="G45" s="3">
        <v>-185.17</v>
      </c>
      <c r="H45" s="14"/>
      <c r="I45" s="1"/>
      <c r="J45" s="16"/>
      <c r="K45" s="3"/>
      <c r="M45" s="3"/>
    </row>
    <row r="46" spans="1:13" x14ac:dyDescent="0.2">
      <c r="A46" s="5" t="s">
        <v>8</v>
      </c>
      <c r="B46" s="3">
        <v>151915.72</v>
      </c>
      <c r="C46" s="3">
        <v>31641.74</v>
      </c>
      <c r="D46" s="3">
        <v>18993.689999999999</v>
      </c>
      <c r="E46" s="3">
        <v>0</v>
      </c>
      <c r="F46" s="3">
        <v>31364.77</v>
      </c>
      <c r="G46" s="3">
        <v>0</v>
      </c>
      <c r="H46" s="14">
        <f>SUM(D48/(SUM(B48:E48)))</f>
        <v>0.32792230049075416</v>
      </c>
      <c r="I46" s="1" t="s">
        <v>18</v>
      </c>
      <c r="J46" s="16"/>
      <c r="K46" s="3"/>
      <c r="M46" s="3"/>
    </row>
    <row r="47" spans="1:13" x14ac:dyDescent="0.2">
      <c r="A47" s="5" t="s">
        <v>9</v>
      </c>
      <c r="B47" s="3">
        <v>283269.53999999998</v>
      </c>
      <c r="C47" s="3">
        <v>209085.28</v>
      </c>
      <c r="D47" s="3">
        <v>39813.85</v>
      </c>
      <c r="E47" s="3">
        <v>0</v>
      </c>
      <c r="F47" s="3">
        <v>18478.05</v>
      </c>
      <c r="G47" s="3">
        <v>0</v>
      </c>
      <c r="H47" s="14" t="e">
        <f>SUM(#REF!/(SUM(B48:E48)))</f>
        <v>#REF!</v>
      </c>
      <c r="I47" s="1" t="s">
        <v>19</v>
      </c>
      <c r="J47" s="16"/>
      <c r="K47" s="3"/>
      <c r="M47" s="3"/>
    </row>
    <row r="48" spans="1:13" x14ac:dyDescent="0.2">
      <c r="A48" s="1" t="s">
        <v>10</v>
      </c>
      <c r="B48" s="3">
        <f>B45+B46-B47</f>
        <v>305251.08</v>
      </c>
      <c r="C48" s="3">
        <f>C45+C46-C47</f>
        <v>1910063.8499999999</v>
      </c>
      <c r="D48" s="3">
        <f>D45+D46-D47</f>
        <v>1080905.5799999998</v>
      </c>
      <c r="E48" s="3">
        <f t="shared" ref="E48:G48" si="9">E45+E46-E47</f>
        <v>4.17</v>
      </c>
      <c r="F48" s="3">
        <f t="shared" si="9"/>
        <v>78377.39</v>
      </c>
      <c r="G48" s="3">
        <f t="shared" si="9"/>
        <v>-185.17</v>
      </c>
      <c r="H48" s="14">
        <f>SUM(E48/(SUM(B48:E48)))</f>
        <v>1.2650836653525695E-6</v>
      </c>
      <c r="I48" s="1" t="s">
        <v>20</v>
      </c>
      <c r="J48" s="16"/>
      <c r="K48" s="3"/>
      <c r="M48" s="3"/>
    </row>
    <row r="49" spans="1:13" x14ac:dyDescent="0.2">
      <c r="A49" s="4">
        <v>44652</v>
      </c>
      <c r="B49" s="3"/>
      <c r="C49" s="3"/>
      <c r="D49" s="3"/>
      <c r="E49" s="3"/>
      <c r="F49" s="3"/>
      <c r="G49" s="3"/>
      <c r="H49" s="14">
        <f>SUM(B53/(SUM(B53:E53)))</f>
        <v>3.3588886728372319E-2</v>
      </c>
      <c r="I49" s="1" t="s">
        <v>16</v>
      </c>
      <c r="J49" s="16"/>
      <c r="K49" s="3"/>
      <c r="M49" s="3"/>
    </row>
    <row r="50" spans="1:13" x14ac:dyDescent="0.2">
      <c r="A50" s="1" t="s">
        <v>7</v>
      </c>
      <c r="B50" s="3">
        <v>305251.08</v>
      </c>
      <c r="C50" s="3">
        <v>1910063.85</v>
      </c>
      <c r="D50" s="3">
        <v>1080905.58</v>
      </c>
      <c r="E50" s="3">
        <v>4.17</v>
      </c>
      <c r="F50" s="3">
        <v>78337.39</v>
      </c>
      <c r="G50" s="3">
        <v>-185.17</v>
      </c>
      <c r="H50" s="14">
        <f>SUM(C53/(SUM(B53:E53)))</f>
        <v>0.62242001802437996</v>
      </c>
      <c r="I50" s="1" t="s">
        <v>17</v>
      </c>
      <c r="J50" s="16"/>
      <c r="K50" s="3"/>
      <c r="M50" s="3"/>
    </row>
    <row r="51" spans="1:13" x14ac:dyDescent="0.2">
      <c r="A51" s="5" t="s">
        <v>8</v>
      </c>
      <c r="B51" s="3">
        <v>83820.479999999996</v>
      </c>
      <c r="C51" s="3">
        <v>62915.55</v>
      </c>
      <c r="D51" s="3">
        <v>37661.199999999997</v>
      </c>
      <c r="E51" s="3">
        <v>0</v>
      </c>
      <c r="F51" s="3">
        <v>35037.160000000003</v>
      </c>
      <c r="G51" s="3">
        <v>8550</v>
      </c>
      <c r="H51" s="14">
        <f>SUM(D53/(SUM(B53:E53)))</f>
        <v>0.34398976756537764</v>
      </c>
      <c r="I51" s="1" t="s">
        <v>18</v>
      </c>
      <c r="J51" s="16"/>
      <c r="K51" s="3"/>
      <c r="M51" s="3"/>
    </row>
    <row r="52" spans="1:13" x14ac:dyDescent="0.2">
      <c r="A52" s="5" t="s">
        <v>9</v>
      </c>
      <c r="B52" s="3">
        <f>283427.36+147.8</f>
        <v>283575.15999999997</v>
      </c>
      <c r="C52" s="3">
        <v>18074.740000000002</v>
      </c>
      <c r="D52" s="3">
        <v>38159.370000000003</v>
      </c>
      <c r="E52" s="3">
        <v>0</v>
      </c>
      <c r="F52" s="3">
        <v>5974.73</v>
      </c>
      <c r="G52" s="3">
        <v>570</v>
      </c>
      <c r="H52" s="14" t="e">
        <f>SUM(#REF!/(SUM(B53:E53)))</f>
        <v>#REF!</v>
      </c>
      <c r="I52" s="1" t="s">
        <v>19</v>
      </c>
      <c r="J52" s="16"/>
      <c r="K52" s="3"/>
      <c r="M52" s="3"/>
    </row>
    <row r="53" spans="1:13" x14ac:dyDescent="0.2">
      <c r="A53" s="1" t="s">
        <v>10</v>
      </c>
      <c r="B53" s="3">
        <f>(B50+B51-B52)</f>
        <v>105496.40000000002</v>
      </c>
      <c r="C53" s="3">
        <f>C50+C51-C52</f>
        <v>1954904.6600000001</v>
      </c>
      <c r="D53" s="3">
        <f>D50+D51-D52</f>
        <v>1080407.4099999999</v>
      </c>
      <c r="E53" s="3">
        <f t="shared" ref="E53:G53" si="10">E50+E51-E52</f>
        <v>4.17</v>
      </c>
      <c r="F53" s="3">
        <f t="shared" si="10"/>
        <v>107399.82</v>
      </c>
      <c r="G53" s="3">
        <f t="shared" si="10"/>
        <v>7794.83</v>
      </c>
      <c r="H53" s="14">
        <f>SUM(E53/(SUM(B53:E53)))</f>
        <v>1.3276818702563553E-6</v>
      </c>
      <c r="I53" s="1" t="s">
        <v>20</v>
      </c>
      <c r="J53" s="16"/>
      <c r="K53" s="3"/>
      <c r="M53" s="3"/>
    </row>
    <row r="54" spans="1:13" x14ac:dyDescent="0.2">
      <c r="A54" s="4">
        <v>44682</v>
      </c>
      <c r="B54" s="3"/>
      <c r="C54" s="3"/>
      <c r="D54" s="3"/>
      <c r="E54" s="3"/>
      <c r="F54" s="3"/>
      <c r="G54" s="3"/>
      <c r="H54" s="14">
        <f>SUM(B60/(SUM(B60:E60)))</f>
        <v>0.18773716271174776</v>
      </c>
      <c r="I54" s="1" t="s">
        <v>16</v>
      </c>
      <c r="J54" s="16"/>
      <c r="K54" s="3"/>
      <c r="M54" s="3"/>
    </row>
    <row r="55" spans="1:13" x14ac:dyDescent="0.2">
      <c r="A55" s="1" t="s">
        <v>7</v>
      </c>
      <c r="B55" s="3">
        <v>105496.4</v>
      </c>
      <c r="C55" s="7">
        <v>1954904.66</v>
      </c>
      <c r="D55" s="3">
        <v>1080407.4099999999</v>
      </c>
      <c r="E55" s="3">
        <v>4.17</v>
      </c>
      <c r="F55" s="3">
        <v>107399.82</v>
      </c>
      <c r="G55" s="3">
        <v>7794.83</v>
      </c>
      <c r="H55" s="14">
        <f>SUM(C60/(SUM(B60:E60)))</f>
        <v>0.52503364622561011</v>
      </c>
      <c r="I55" s="1" t="s">
        <v>17</v>
      </c>
      <c r="J55" s="16"/>
      <c r="K55" s="3"/>
      <c r="M55" s="3"/>
    </row>
    <row r="56" spans="1:13" x14ac:dyDescent="0.2">
      <c r="A56" s="5" t="s">
        <v>8</v>
      </c>
      <c r="B56" s="3">
        <v>1086065.6499999999</v>
      </c>
      <c r="C56" s="3">
        <v>551923.66</v>
      </c>
      <c r="D56" s="3">
        <v>328299.53999999998</v>
      </c>
      <c r="E56" s="3">
        <v>0</v>
      </c>
      <c r="F56" s="3">
        <v>27541.43</v>
      </c>
      <c r="G56" s="3">
        <v>285</v>
      </c>
      <c r="H56" s="14">
        <f>SUM(D60/(SUM(B60:E60)))</f>
        <v>0.28722831375898822</v>
      </c>
      <c r="I56" s="1" t="s">
        <v>18</v>
      </c>
      <c r="J56" s="16"/>
      <c r="K56" s="3"/>
      <c r="M56" s="3"/>
    </row>
    <row r="57" spans="1:13" x14ac:dyDescent="0.2">
      <c r="A57" s="5" t="s">
        <v>9</v>
      </c>
      <c r="B57" s="3">
        <v>299209.71000000002</v>
      </c>
      <c r="C57" s="3">
        <v>355085.88</v>
      </c>
      <c r="D57" s="3">
        <v>43453.24</v>
      </c>
      <c r="E57" s="3">
        <v>0</v>
      </c>
      <c r="F57" s="3">
        <v>14163.96</v>
      </c>
      <c r="G57" s="3">
        <v>223.42</v>
      </c>
      <c r="H57" s="14" t="e">
        <f>SUM(#REF!/(SUM(B60:E60)))</f>
        <v>#REF!</v>
      </c>
      <c r="I57" s="1" t="s">
        <v>19</v>
      </c>
      <c r="J57" s="16"/>
      <c r="K57" s="3"/>
      <c r="M57" s="3"/>
    </row>
    <row r="58" spans="1:13" x14ac:dyDescent="0.2">
      <c r="A58" s="5" t="s">
        <v>52</v>
      </c>
      <c r="B58" s="3"/>
      <c r="C58" s="11">
        <v>366324.11</v>
      </c>
      <c r="D58" s="3"/>
      <c r="E58" s="3"/>
      <c r="F58" s="3"/>
      <c r="G58" s="3"/>
      <c r="H58" s="14"/>
      <c r="I58" s="1"/>
      <c r="J58" s="16"/>
      <c r="K58" s="3"/>
      <c r="M58" s="3"/>
    </row>
    <row r="59" spans="1:13" x14ac:dyDescent="0.2">
      <c r="A59" s="5" t="s">
        <v>53</v>
      </c>
      <c r="B59" s="3"/>
      <c r="C59" s="11">
        <v>22476.46</v>
      </c>
      <c r="D59" s="3"/>
      <c r="E59" s="3"/>
      <c r="F59" s="3"/>
      <c r="G59" s="3"/>
      <c r="H59" s="14"/>
      <c r="I59" s="1"/>
      <c r="J59" s="16"/>
      <c r="K59" s="3"/>
      <c r="M59" s="3"/>
    </row>
    <row r="60" spans="1:13" x14ac:dyDescent="0.2">
      <c r="A60" s="1" t="s">
        <v>10</v>
      </c>
      <c r="B60" s="3">
        <f>SUM(B55+B56-B57)</f>
        <v>892352.33999999985</v>
      </c>
      <c r="C60" s="3">
        <f>SUM(C55+C56-C57+C58-C59)</f>
        <v>2495590.09</v>
      </c>
      <c r="D60" s="3">
        <f>SUM(D55+D56-D57)</f>
        <v>1365253.71</v>
      </c>
      <c r="E60" s="3">
        <f t="shared" ref="E60:G60" si="11">SUM(E55+E56-E57)</f>
        <v>4.17</v>
      </c>
      <c r="F60" s="3">
        <f t="shared" si="11"/>
        <v>120777.29000000001</v>
      </c>
      <c r="G60" s="3">
        <f t="shared" si="11"/>
        <v>7856.41</v>
      </c>
      <c r="H60" s="14">
        <f>SUM(E60/(SUM(B60:E60)))</f>
        <v>8.7730365396698379E-7</v>
      </c>
      <c r="I60" s="1" t="s">
        <v>20</v>
      </c>
      <c r="J60" s="16"/>
      <c r="K60" s="3"/>
      <c r="M60" s="3"/>
    </row>
    <row r="61" spans="1:13" x14ac:dyDescent="0.2">
      <c r="A61" s="4">
        <v>44713</v>
      </c>
      <c r="B61" s="3"/>
      <c r="C61" s="3"/>
      <c r="D61" s="3"/>
      <c r="E61" s="3"/>
      <c r="F61" s="3"/>
      <c r="G61" s="3"/>
      <c r="H61" s="14">
        <f>SUM(B65/(SUM(B65:E65)))</f>
        <v>0.17896389768788337</v>
      </c>
      <c r="I61" s="1" t="s">
        <v>16</v>
      </c>
      <c r="J61" s="16"/>
      <c r="K61" s="3"/>
      <c r="M61" s="3"/>
    </row>
    <row r="62" spans="1:13" x14ac:dyDescent="0.2">
      <c r="A62" s="1" t="s">
        <v>7</v>
      </c>
      <c r="B62" s="3">
        <v>892352.34</v>
      </c>
      <c r="C62" s="3">
        <v>2495590.09</v>
      </c>
      <c r="D62" s="3">
        <v>1365253.71</v>
      </c>
      <c r="E62" s="3">
        <v>4.17</v>
      </c>
      <c r="F62" s="3">
        <v>120777.29</v>
      </c>
      <c r="G62" s="3">
        <v>7856.41</v>
      </c>
      <c r="H62" s="14">
        <f>SUM(C65/(SUM(B65:E65)))</f>
        <v>0.54750227248424177</v>
      </c>
      <c r="I62" s="1" t="s">
        <v>17</v>
      </c>
      <c r="J62" s="16"/>
      <c r="K62" s="3"/>
      <c r="M62" s="3"/>
    </row>
    <row r="63" spans="1:13" x14ac:dyDescent="0.2">
      <c r="A63" s="5" t="s">
        <v>8</v>
      </c>
      <c r="B63" s="3">
        <v>582990.09</v>
      </c>
      <c r="C63" s="3">
        <v>142792.04999999999</v>
      </c>
      <c r="D63" s="3">
        <v>43389.75</v>
      </c>
      <c r="E63" s="3">
        <v>0</v>
      </c>
      <c r="F63" s="3">
        <v>611.91999999999996</v>
      </c>
      <c r="G63" s="3">
        <v>0</v>
      </c>
      <c r="H63" s="14">
        <f>SUM(D65/(SUM(B65:E65)))</f>
        <v>0.27353295133698302</v>
      </c>
      <c r="I63" s="1" t="s">
        <v>18</v>
      </c>
      <c r="J63" s="16"/>
      <c r="K63" s="3"/>
      <c r="M63" s="3"/>
    </row>
    <row r="64" spans="1:13" x14ac:dyDescent="0.2">
      <c r="A64" s="5" t="s">
        <v>9</v>
      </c>
      <c r="B64" s="3">
        <v>625840.79</v>
      </c>
      <c r="C64" s="3">
        <v>39511.17</v>
      </c>
      <c r="D64" s="3">
        <v>110243.65</v>
      </c>
      <c r="E64" s="3">
        <v>0</v>
      </c>
      <c r="F64" s="3">
        <v>38875.379999999997</v>
      </c>
      <c r="G64" s="3">
        <v>3300.74</v>
      </c>
      <c r="H64" s="14" t="e">
        <f>SUM(#REF!/(SUM(B65:E65)))</f>
        <v>#REF!</v>
      </c>
      <c r="I64" s="1" t="s">
        <v>19</v>
      </c>
      <c r="J64" s="16"/>
      <c r="K64" s="3"/>
      <c r="M64" s="3"/>
    </row>
    <row r="65" spans="1:13" x14ac:dyDescent="0.2">
      <c r="A65" s="1" t="s">
        <v>10</v>
      </c>
      <c r="B65" s="3">
        <f>SUM(B62+B63-B64)</f>
        <v>849501.6399999999</v>
      </c>
      <c r="C65" s="3">
        <f t="shared" ref="C65:G65" si="12">SUM(C62+C63-C64)</f>
        <v>2598870.9699999997</v>
      </c>
      <c r="D65" s="3">
        <f t="shared" si="12"/>
        <v>1298399.81</v>
      </c>
      <c r="E65" s="3">
        <f t="shared" si="12"/>
        <v>4.17</v>
      </c>
      <c r="F65" s="3">
        <f t="shared" si="12"/>
        <v>82513.829999999987</v>
      </c>
      <c r="G65" s="3">
        <f t="shared" si="12"/>
        <v>4555.67</v>
      </c>
      <c r="H65" s="14">
        <f>SUM(E65/(SUM(B65:E65)))</f>
        <v>8.7849089185804716E-7</v>
      </c>
      <c r="I65" s="1" t="s">
        <v>20</v>
      </c>
      <c r="J65" s="16"/>
      <c r="K65" s="3"/>
      <c r="M65" s="3"/>
    </row>
    <row r="66" spans="1:13" x14ac:dyDescent="0.2">
      <c r="A66" s="5" t="s">
        <v>26</v>
      </c>
      <c r="B66" s="3">
        <v>307452.07</v>
      </c>
      <c r="C66" s="3"/>
      <c r="D66" s="3">
        <v>66103.14</v>
      </c>
      <c r="E66" s="3"/>
      <c r="F66" s="3">
        <v>18928.05</v>
      </c>
      <c r="G66" s="3"/>
      <c r="H66" s="17"/>
      <c r="M66" s="3"/>
    </row>
    <row r="67" spans="1:13" x14ac:dyDescent="0.2">
      <c r="A67" s="5" t="s">
        <v>43</v>
      </c>
      <c r="B67" s="3">
        <v>279583.88</v>
      </c>
      <c r="C67" s="3"/>
      <c r="D67" s="3"/>
      <c r="E67" s="3"/>
      <c r="F67" s="3"/>
      <c r="G67" s="3"/>
      <c r="H67" s="17" t="s">
        <v>11</v>
      </c>
      <c r="M67" s="3"/>
    </row>
    <row r="68" spans="1:13" x14ac:dyDescent="0.2">
      <c r="A68" s="1" t="s">
        <v>15</v>
      </c>
      <c r="B68" s="3">
        <f>SUM(B65+B66-B67)</f>
        <v>877369.83</v>
      </c>
      <c r="C68" s="3">
        <f t="shared" ref="C68:G68" si="13">SUM(C65+C66-C67)</f>
        <v>2598870.9699999997</v>
      </c>
      <c r="D68" s="3">
        <f t="shared" si="13"/>
        <v>1364502.95</v>
      </c>
      <c r="E68" s="3">
        <f t="shared" si="13"/>
        <v>4.17</v>
      </c>
      <c r="F68" s="3">
        <f>SUM(F65+F66-F67)</f>
        <v>101441.87999999999</v>
      </c>
      <c r="G68" s="3">
        <f t="shared" si="13"/>
        <v>4555.67</v>
      </c>
      <c r="H68" s="18"/>
      <c r="M68" s="3"/>
    </row>
  </sheetData>
  <pageMargins left="0.7" right="0.7" top="0.75" bottom="0.75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73"/>
  <sheetViews>
    <sheetView zoomScaleNormal="100" workbookViewId="0">
      <selection activeCell="B73" sqref="B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8"/>
  <sheetViews>
    <sheetView workbookViewId="0">
      <selection activeCell="F22" sqref="A22:F25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topLeftCell="A25" workbookViewId="0">
      <selection activeCell="K13" sqref="K13"/>
    </sheetView>
  </sheetViews>
  <sheetFormatPr defaultRowHeight="12.75" x14ac:dyDescent="0.2"/>
  <cols>
    <col min="1" max="1" width="24.42578125" bestFit="1" customWidth="1"/>
    <col min="2" max="2" width="13.42578125" customWidth="1"/>
    <col min="3" max="3" width="12.7109375" bestFit="1" customWidth="1"/>
    <col min="4" max="4" width="14.7109375" bestFit="1" customWidth="1"/>
    <col min="5" max="5" width="8.85546875" bestFit="1" customWidth="1"/>
    <col min="6" max="6" width="14.5703125" bestFit="1" customWidth="1"/>
    <col min="7" max="7" width="13.5703125" bestFit="1" customWidth="1"/>
    <col min="8" max="8" width="12.7109375" hidden="1" customWidth="1"/>
    <col min="9" max="9" width="3.7109375" hidden="1" customWidth="1"/>
    <col min="10" max="10" width="11.5703125" bestFit="1" customWidth="1"/>
    <col min="12" max="12" width="9.5703125" bestFit="1" customWidth="1"/>
  </cols>
  <sheetData>
    <row r="1" spans="1:13" x14ac:dyDescent="0.2">
      <c r="A1" s="1" t="s">
        <v>0</v>
      </c>
      <c r="B1" s="2" t="s">
        <v>1</v>
      </c>
      <c r="C1" s="2" t="s">
        <v>39</v>
      </c>
      <c r="D1" s="2" t="s">
        <v>3</v>
      </c>
      <c r="E1" s="2" t="s">
        <v>5</v>
      </c>
      <c r="F1" s="2" t="s">
        <v>34</v>
      </c>
      <c r="G1" s="2" t="s">
        <v>38</v>
      </c>
      <c r="H1" s="13" t="s">
        <v>21</v>
      </c>
      <c r="I1" s="1"/>
      <c r="J1" s="1" t="s">
        <v>22</v>
      </c>
      <c r="K1" s="2"/>
      <c r="L1" s="1" t="s">
        <v>23</v>
      </c>
    </row>
    <row r="2" spans="1:13" x14ac:dyDescent="0.2">
      <c r="A2" s="4">
        <v>44013</v>
      </c>
      <c r="M2" s="3"/>
    </row>
    <row r="3" spans="1:13" x14ac:dyDescent="0.2">
      <c r="A3" s="1" t="s">
        <v>7</v>
      </c>
      <c r="B3" s="3">
        <v>827208.27</v>
      </c>
      <c r="C3" s="3">
        <v>1722829.31</v>
      </c>
      <c r="D3" s="3">
        <v>673361.44</v>
      </c>
      <c r="E3" s="3">
        <v>4.17</v>
      </c>
      <c r="F3" s="3">
        <v>11016.16</v>
      </c>
      <c r="G3" s="3">
        <v>1317.26</v>
      </c>
      <c r="H3" s="14">
        <f>SUM(B6/(SUM(B6:E6)))</f>
        <v>0.2511253714470183</v>
      </c>
      <c r="I3" s="1" t="s">
        <v>16</v>
      </c>
      <c r="K3" s="3"/>
      <c r="M3" s="3"/>
    </row>
    <row r="4" spans="1:13" x14ac:dyDescent="0.2">
      <c r="A4" s="5" t="s">
        <v>8</v>
      </c>
      <c r="B4" s="7">
        <v>57186.559999999998</v>
      </c>
      <c r="C4" s="3">
        <v>4404.7299999999996</v>
      </c>
      <c r="D4" s="3">
        <v>3185.74</v>
      </c>
      <c r="E4" s="3">
        <v>0</v>
      </c>
      <c r="F4" s="7">
        <v>0</v>
      </c>
      <c r="G4" s="3">
        <v>0</v>
      </c>
      <c r="H4" s="14">
        <f>SUM(C6/(SUM(B6:E6)))</f>
        <v>0.52598509458017451</v>
      </c>
      <c r="I4" s="1" t="s">
        <v>17</v>
      </c>
      <c r="K4" s="3"/>
      <c r="M4" s="3"/>
    </row>
    <row r="5" spans="1:13" x14ac:dyDescent="0.2">
      <c r="A5" s="5" t="s">
        <v>9</v>
      </c>
      <c r="B5" s="3">
        <v>162805.01</v>
      </c>
      <c r="C5" s="3">
        <v>215855.53</v>
      </c>
      <c r="D5" s="3">
        <v>36095.08</v>
      </c>
      <c r="E5" s="3">
        <v>0</v>
      </c>
      <c r="F5" s="3">
        <v>5986.55</v>
      </c>
      <c r="G5" s="3">
        <v>0</v>
      </c>
      <c r="H5" s="14">
        <f>SUM(D6/(SUM(B6:E6)))</f>
        <v>0.22288808274280103</v>
      </c>
      <c r="I5" s="1" t="s">
        <v>18</v>
      </c>
      <c r="K5" s="3"/>
      <c r="M5" s="3"/>
    </row>
    <row r="6" spans="1:13" x14ac:dyDescent="0.2">
      <c r="A6" s="1" t="s">
        <v>10</v>
      </c>
      <c r="B6" s="3">
        <f>B3+B4-B5</f>
        <v>721589.82000000007</v>
      </c>
      <c r="C6" s="3">
        <f t="shared" ref="C6" si="0">SUM(C3+C4-C5)</f>
        <v>1511378.51</v>
      </c>
      <c r="D6" s="3">
        <f>SUM(D3+D4-D5)</f>
        <v>640452.1</v>
      </c>
      <c r="E6" s="3">
        <f t="shared" ref="E6:G6" si="1">SUM(E3+E4-E5)</f>
        <v>4.17</v>
      </c>
      <c r="F6" s="3">
        <f t="shared" si="1"/>
        <v>5029.6099999999997</v>
      </c>
      <c r="G6" s="3">
        <f t="shared" si="1"/>
        <v>1317.26</v>
      </c>
      <c r="H6" s="14" t="e">
        <f>SUM(#REF!/(SUM(B6:E6)))</f>
        <v>#REF!</v>
      </c>
      <c r="I6" s="1" t="s">
        <v>19</v>
      </c>
      <c r="K6" s="3"/>
      <c r="M6" s="3"/>
    </row>
    <row r="7" spans="1:13" x14ac:dyDescent="0.2">
      <c r="A7" s="4" t="s">
        <v>50</v>
      </c>
      <c r="B7" s="3"/>
      <c r="C7" s="3"/>
      <c r="D7" s="3"/>
      <c r="E7" s="3"/>
      <c r="F7" s="3"/>
      <c r="G7" s="3"/>
      <c r="H7" s="14">
        <f>SUM(E6/(SUM(B6:E6)))</f>
        <v>1.4512300061745137E-6</v>
      </c>
      <c r="I7" s="1" t="s">
        <v>20</v>
      </c>
      <c r="K7" s="3"/>
      <c r="M7" s="3"/>
    </row>
    <row r="8" spans="1:13" x14ac:dyDescent="0.2">
      <c r="A8" s="1" t="s">
        <v>7</v>
      </c>
      <c r="B8" s="3">
        <v>721589.82</v>
      </c>
      <c r="C8" s="3">
        <v>1511378.51</v>
      </c>
      <c r="D8" s="3">
        <v>640452.1</v>
      </c>
      <c r="E8" s="3">
        <v>4.17</v>
      </c>
      <c r="F8" s="3">
        <v>5029.6099999999997</v>
      </c>
      <c r="G8" s="3">
        <v>1317.26</v>
      </c>
      <c r="H8" s="14">
        <f>SUM(B11/(SUM(B11:E11)))</f>
        <v>0.10263923195233357</v>
      </c>
      <c r="I8" s="1" t="s">
        <v>16</v>
      </c>
      <c r="K8" s="3"/>
      <c r="M8" s="3"/>
    </row>
    <row r="9" spans="1:13" x14ac:dyDescent="0.2">
      <c r="A9" s="5" t="s">
        <v>8</v>
      </c>
      <c r="B9" s="3">
        <v>68987.14</v>
      </c>
      <c r="C9" s="3">
        <v>3014269.64</v>
      </c>
      <c r="D9" s="3">
        <v>7271.24</v>
      </c>
      <c r="E9" s="3">
        <v>0</v>
      </c>
      <c r="F9" s="3">
        <v>112.48</v>
      </c>
      <c r="G9" s="3">
        <v>0</v>
      </c>
      <c r="H9" s="14">
        <f>SUM(C11/(SUM(B11:E11)))</f>
        <v>0.7873613994478561</v>
      </c>
      <c r="I9" s="1" t="s">
        <v>17</v>
      </c>
      <c r="K9" s="3"/>
      <c r="M9" s="3"/>
    </row>
    <row r="10" spans="1:13" x14ac:dyDescent="0.2">
      <c r="A10" s="5" t="s">
        <v>9</v>
      </c>
      <c r="B10" s="3">
        <v>219282.68</v>
      </c>
      <c r="C10" s="3">
        <v>143161.5</v>
      </c>
      <c r="D10" s="3">
        <v>35466.400000000001</v>
      </c>
      <c r="E10" s="3">
        <v>0</v>
      </c>
      <c r="F10" s="3">
        <v>1036.3399999999999</v>
      </c>
      <c r="G10" s="3">
        <v>0</v>
      </c>
      <c r="H10" s="14">
        <f>SUM(D11/(SUM(B11:E11)))</f>
        <v>0.10999861941394892</v>
      </c>
      <c r="I10" s="1" t="s">
        <v>18</v>
      </c>
      <c r="K10" s="3"/>
      <c r="M10" s="3"/>
    </row>
    <row r="11" spans="1:13" x14ac:dyDescent="0.2">
      <c r="A11" s="1" t="s">
        <v>10</v>
      </c>
      <c r="B11" s="3">
        <f>B8+B9-B10</f>
        <v>571294.28</v>
      </c>
      <c r="C11" s="3">
        <f>C8+C9-C10</f>
        <v>4382486.6500000004</v>
      </c>
      <c r="D11" s="3">
        <f>D8+D9-D10</f>
        <v>612256.93999999994</v>
      </c>
      <c r="E11" s="3">
        <f t="shared" ref="E11" si="2">SUM(E8+E9-E10)</f>
        <v>4.17</v>
      </c>
      <c r="F11" s="3">
        <f>F8+F9-F10</f>
        <v>4105.7499999999991</v>
      </c>
      <c r="G11" s="3">
        <f t="shared" ref="G11" si="3">SUM(G8+G9-G10)</f>
        <v>1317.26</v>
      </c>
      <c r="H11" s="14" t="e">
        <f>SUM(#REF!/(SUM(B11:E11)))</f>
        <v>#REF!</v>
      </c>
      <c r="I11" s="1" t="s">
        <v>19</v>
      </c>
      <c r="K11" s="3"/>
      <c r="M11" s="3"/>
    </row>
    <row r="12" spans="1:13" x14ac:dyDescent="0.2">
      <c r="A12" s="4">
        <v>44075</v>
      </c>
      <c r="B12" s="3"/>
      <c r="C12" s="3"/>
      <c r="D12" s="3"/>
      <c r="E12" s="3"/>
      <c r="F12" s="3"/>
      <c r="G12" s="3"/>
      <c r="H12" s="14">
        <f>SUM(E11/(SUM(B11:E11)))</f>
        <v>7.4918586134142799E-7</v>
      </c>
      <c r="I12" s="1" t="s">
        <v>20</v>
      </c>
      <c r="K12" s="3"/>
      <c r="M12" s="3"/>
    </row>
    <row r="13" spans="1:13" x14ac:dyDescent="0.2">
      <c r="A13" s="1" t="s">
        <v>7</v>
      </c>
      <c r="B13" s="3">
        <v>571294.28</v>
      </c>
      <c r="C13" s="3">
        <v>4382486.6500000004</v>
      </c>
      <c r="D13" s="3">
        <v>612256.93999999994</v>
      </c>
      <c r="E13" s="3">
        <v>4.17</v>
      </c>
      <c r="F13" s="3">
        <v>4105.75</v>
      </c>
      <c r="G13" s="3">
        <v>1317.26</v>
      </c>
      <c r="H13" s="14">
        <f>SUM(B16/(SUM(B16:E16)))</f>
        <v>7.810650412218656E-2</v>
      </c>
      <c r="I13" s="1" t="s">
        <v>16</v>
      </c>
      <c r="K13" s="3"/>
      <c r="M13" s="3"/>
    </row>
    <row r="14" spans="1:13" x14ac:dyDescent="0.2">
      <c r="A14" s="5" t="s">
        <v>8</v>
      </c>
      <c r="B14" s="3">
        <v>182125</v>
      </c>
      <c r="C14" s="3">
        <v>91733.04</v>
      </c>
      <c r="D14" s="3">
        <v>1730.87</v>
      </c>
      <c r="E14" s="3">
        <v>0</v>
      </c>
      <c r="F14" s="3">
        <v>32960.980000000003</v>
      </c>
      <c r="G14" s="3">
        <v>0</v>
      </c>
      <c r="H14" s="14">
        <f>SUM(D16/(SUM(B16:E16)))</f>
        <v>0.10743437404889189</v>
      </c>
      <c r="I14" s="1" t="s">
        <v>18</v>
      </c>
      <c r="J14" s="16"/>
      <c r="K14" s="3"/>
      <c r="M14" s="3"/>
    </row>
    <row r="15" spans="1:13" x14ac:dyDescent="0.2">
      <c r="A15" s="5" t="s">
        <v>9</v>
      </c>
      <c r="B15" s="3">
        <v>329125.28000000003</v>
      </c>
      <c r="C15" s="3">
        <v>49878.89</v>
      </c>
      <c r="D15" s="3">
        <v>30377.51</v>
      </c>
      <c r="E15" s="3">
        <v>0</v>
      </c>
      <c r="F15" s="3">
        <v>37298.620000000003</v>
      </c>
      <c r="G15" s="3">
        <v>0</v>
      </c>
      <c r="H15" s="14" t="e">
        <f>SUM(#REF!/(SUM(B16:E16)))</f>
        <v>#REF!</v>
      </c>
      <c r="I15" s="1" t="s">
        <v>19</v>
      </c>
      <c r="J15" s="16"/>
      <c r="K15" s="3"/>
      <c r="M15" s="3"/>
    </row>
    <row r="16" spans="1:13" x14ac:dyDescent="0.2">
      <c r="A16" s="1" t="s">
        <v>10</v>
      </c>
      <c r="B16" s="3">
        <f>B13+B14-B15</f>
        <v>424294</v>
      </c>
      <c r="C16" s="3">
        <f t="shared" ref="C16:F16" si="4">C13+C14-C15</f>
        <v>4424340.8000000007</v>
      </c>
      <c r="D16" s="3">
        <f t="shared" si="4"/>
        <v>583610.29999999993</v>
      </c>
      <c r="E16" s="3">
        <f t="shared" ref="E16" si="5">SUM(E13+E14-E15)</f>
        <v>4.17</v>
      </c>
      <c r="F16" s="3">
        <f t="shared" si="4"/>
        <v>-231.88999999999942</v>
      </c>
      <c r="G16" s="3">
        <f t="shared" ref="G16" si="6">SUM(G13+G14-G15)</f>
        <v>1317.26</v>
      </c>
      <c r="H16" s="14">
        <f>SUM(E16/(SUM(B16:E16)))</f>
        <v>7.6763782233432004E-7</v>
      </c>
      <c r="I16" s="1" t="s">
        <v>20</v>
      </c>
      <c r="J16" s="16"/>
      <c r="K16" s="3"/>
      <c r="M16" s="3"/>
    </row>
    <row r="17" spans="1:13" x14ac:dyDescent="0.2">
      <c r="A17" s="4">
        <v>44105</v>
      </c>
      <c r="B17" s="3"/>
      <c r="C17" s="3"/>
      <c r="D17" s="3"/>
      <c r="E17" s="3"/>
      <c r="F17" s="3"/>
      <c r="G17" s="3"/>
      <c r="H17" s="14">
        <f>SUM(B21/(SUM(B21:E21)))</f>
        <v>4.8050874338933826E-2</v>
      </c>
      <c r="I17" s="1" t="s">
        <v>16</v>
      </c>
      <c r="J17" s="16"/>
      <c r="K17" s="3"/>
      <c r="M17" s="3"/>
    </row>
    <row r="18" spans="1:13" x14ac:dyDescent="0.2">
      <c r="A18" s="1" t="s">
        <v>7</v>
      </c>
      <c r="B18" s="3">
        <v>424294</v>
      </c>
      <c r="C18" s="3">
        <v>4424340.8</v>
      </c>
      <c r="D18" s="3">
        <v>583610.30000000005</v>
      </c>
      <c r="E18" s="3">
        <v>4.17</v>
      </c>
      <c r="F18" s="3">
        <v>-231.89</v>
      </c>
      <c r="G18" s="3">
        <v>1317.26</v>
      </c>
      <c r="H18" s="14">
        <f>SUM(C21/(SUM(B21:E21)))</f>
        <v>0.84627002371486937</v>
      </c>
      <c r="I18" s="1" t="s">
        <v>17</v>
      </c>
      <c r="J18" s="16"/>
      <c r="K18" s="3"/>
      <c r="M18" s="3"/>
    </row>
    <row r="19" spans="1:13" x14ac:dyDescent="0.2">
      <c r="A19" s="5" t="s">
        <v>8</v>
      </c>
      <c r="B19" s="3">
        <v>68446.570000000007</v>
      </c>
      <c r="C19" s="3">
        <v>45018.67</v>
      </c>
      <c r="D19" s="3">
        <v>7623.3</v>
      </c>
      <c r="E19" s="3">
        <v>0</v>
      </c>
      <c r="F19" s="3">
        <v>8053.59</v>
      </c>
      <c r="G19" s="3">
        <v>0</v>
      </c>
      <c r="H19" s="14">
        <f>SUM(D21/(SUM(B21:E21)))</f>
        <v>0.10567830522195994</v>
      </c>
      <c r="I19" s="1" t="s">
        <v>18</v>
      </c>
      <c r="J19" s="16"/>
      <c r="K19" s="3"/>
      <c r="L19" s="16"/>
      <c r="M19" s="3"/>
    </row>
    <row r="20" spans="1:13" x14ac:dyDescent="0.2">
      <c r="A20" s="5" t="s">
        <v>9</v>
      </c>
      <c r="B20" s="3">
        <v>241245.59</v>
      </c>
      <c r="C20" s="3">
        <v>40040.22</v>
      </c>
      <c r="D20" s="3">
        <v>38120.6</v>
      </c>
      <c r="E20" s="3">
        <v>0</v>
      </c>
      <c r="F20" s="3">
        <v>989.55</v>
      </c>
      <c r="G20" s="3">
        <v>0</v>
      </c>
      <c r="H20" s="14" t="e">
        <f>SUM(#REF!/(SUM(B21:E21)))</f>
        <v>#REF!</v>
      </c>
      <c r="I20" s="1" t="s">
        <v>19</v>
      </c>
      <c r="J20" s="16"/>
      <c r="K20" s="3"/>
      <c r="M20" s="3"/>
    </row>
    <row r="21" spans="1:13" x14ac:dyDescent="0.2">
      <c r="A21" s="1" t="s">
        <v>10</v>
      </c>
      <c r="B21" s="3">
        <f t="shared" ref="B21:G21" si="7">(B18+B19-B20)</f>
        <v>251494.98</v>
      </c>
      <c r="C21" s="3">
        <f t="shared" si="7"/>
        <v>4429319.25</v>
      </c>
      <c r="D21" s="3">
        <f t="shared" si="7"/>
        <v>553113.00000000012</v>
      </c>
      <c r="E21" s="3">
        <f t="shared" si="7"/>
        <v>4.17</v>
      </c>
      <c r="F21" s="3">
        <f t="shared" si="7"/>
        <v>6832.15</v>
      </c>
      <c r="G21" s="3">
        <f t="shared" si="7"/>
        <v>1317.26</v>
      </c>
      <c r="H21" s="14">
        <f>SUM(E21/(SUM(B21:E21)))</f>
        <v>7.9672423677543798E-7</v>
      </c>
      <c r="I21" s="1" t="s">
        <v>20</v>
      </c>
      <c r="J21" s="16"/>
      <c r="K21" s="3"/>
      <c r="M21" s="3"/>
    </row>
    <row r="22" spans="1:13" x14ac:dyDescent="0.2">
      <c r="A22" s="4">
        <v>44136</v>
      </c>
      <c r="B22" s="3"/>
      <c r="C22" s="3"/>
      <c r="D22" s="3"/>
      <c r="E22" s="3"/>
      <c r="F22" s="3"/>
      <c r="G22" s="3"/>
      <c r="H22" s="14">
        <f>SUM(B26/(SUM(B26:E26)))</f>
        <v>0.14927017960720212</v>
      </c>
      <c r="I22" s="1" t="s">
        <v>16</v>
      </c>
      <c r="J22" s="16"/>
      <c r="K22" s="3"/>
      <c r="M22" s="3"/>
    </row>
    <row r="23" spans="1:13" x14ac:dyDescent="0.2">
      <c r="A23" s="1" t="s">
        <v>7</v>
      </c>
      <c r="B23" s="3">
        <v>251494.98</v>
      </c>
      <c r="C23" s="3">
        <v>4429319.25</v>
      </c>
      <c r="D23" s="3">
        <v>553113</v>
      </c>
      <c r="E23" s="3">
        <v>4.17</v>
      </c>
      <c r="F23" s="3">
        <v>6832.15</v>
      </c>
      <c r="G23" s="3">
        <v>1317.26</v>
      </c>
      <c r="H23" s="14">
        <f>SUM(C26/(SUM(B26:E26)))</f>
        <v>0.72144847642622423</v>
      </c>
      <c r="I23" s="1" t="s">
        <v>17</v>
      </c>
      <c r="J23" s="16"/>
      <c r="K23" s="3"/>
      <c r="M23" s="3"/>
    </row>
    <row r="24" spans="1:13" x14ac:dyDescent="0.2">
      <c r="A24" s="5" t="s">
        <v>8</v>
      </c>
      <c r="B24" s="3">
        <v>928395.47</v>
      </c>
      <c r="C24" s="3">
        <v>448586.93</v>
      </c>
      <c r="D24" s="3">
        <v>292161.56</v>
      </c>
      <c r="E24" s="3">
        <v>0</v>
      </c>
      <c r="F24" s="3">
        <v>25735.56</v>
      </c>
      <c r="G24" s="3">
        <v>0</v>
      </c>
      <c r="H24" s="14">
        <f>SUM(D26/(SUM(B26:E26)))</f>
        <v>0.12928067777243399</v>
      </c>
      <c r="I24" s="1" t="s">
        <v>18</v>
      </c>
      <c r="J24" s="16"/>
      <c r="K24" s="3"/>
      <c r="M24" s="3"/>
    </row>
    <row r="25" spans="1:13" x14ac:dyDescent="0.2">
      <c r="A25" s="5" t="s">
        <v>9</v>
      </c>
      <c r="B25" s="3">
        <v>245543.22</v>
      </c>
      <c r="C25" s="3">
        <v>362045.16</v>
      </c>
      <c r="D25" s="3">
        <v>36050.35</v>
      </c>
      <c r="E25" s="3">
        <v>0</v>
      </c>
      <c r="F25" s="3">
        <v>22777.27</v>
      </c>
      <c r="G25" s="3">
        <v>0</v>
      </c>
      <c r="H25" s="14" t="e">
        <f>SUM(#REF!/(SUM(B26:E26)))</f>
        <v>#REF!</v>
      </c>
      <c r="I25" s="1" t="s">
        <v>19</v>
      </c>
      <c r="J25" s="16"/>
      <c r="K25" s="3"/>
      <c r="M25" s="3"/>
    </row>
    <row r="26" spans="1:13" x14ac:dyDescent="0.2">
      <c r="A26" s="1" t="s">
        <v>10</v>
      </c>
      <c r="B26" s="3">
        <f>SUM(B23+B24-B25)</f>
        <v>934347.23</v>
      </c>
      <c r="C26" s="3">
        <f>SUM(C23+C24-C25)</f>
        <v>4515861.0199999996</v>
      </c>
      <c r="D26" s="3">
        <f>SUM(D23+D24-D25)</f>
        <v>809224.21000000008</v>
      </c>
      <c r="E26" s="3">
        <f>(E23+E24-E25)</f>
        <v>4.17</v>
      </c>
      <c r="F26" s="3">
        <f>SUM(F23+F24-F25)</f>
        <v>9790.4399999999987</v>
      </c>
      <c r="G26" s="3">
        <f>(G23+G24-G25)</f>
        <v>1317.26</v>
      </c>
      <c r="H26" s="14">
        <f>SUM(E26/(SUM(B26:E26)))</f>
        <v>6.6619413958345323E-7</v>
      </c>
      <c r="I26" s="1" t="s">
        <v>20</v>
      </c>
      <c r="J26" s="16"/>
      <c r="K26" s="3"/>
      <c r="M26" s="3"/>
    </row>
    <row r="27" spans="1:13" x14ac:dyDescent="0.2">
      <c r="A27" s="4">
        <v>44166</v>
      </c>
      <c r="B27" s="3"/>
      <c r="C27" s="3"/>
      <c r="D27" s="3"/>
      <c r="E27" s="3"/>
      <c r="F27" s="3"/>
      <c r="G27" s="3"/>
      <c r="H27" s="14">
        <f>SUM(F26/(SUM(B31:E31)))</f>
        <v>1.6421494788064377E-3</v>
      </c>
      <c r="I27" s="1" t="s">
        <v>16</v>
      </c>
      <c r="J27" s="16"/>
      <c r="K27" s="3"/>
      <c r="M27" s="3"/>
    </row>
    <row r="28" spans="1:13" x14ac:dyDescent="0.2">
      <c r="A28" s="1" t="s">
        <v>7</v>
      </c>
      <c r="B28" s="3">
        <v>934347.23</v>
      </c>
      <c r="C28" s="3">
        <v>4515861.0199999996</v>
      </c>
      <c r="D28" s="3">
        <v>809224.21</v>
      </c>
      <c r="E28" s="3">
        <v>4.17</v>
      </c>
      <c r="F28" s="3">
        <v>9790.44</v>
      </c>
      <c r="G28" s="3">
        <v>1317.26</v>
      </c>
      <c r="H28" s="14">
        <f>SUM(C31/(SUM(B31:E31)))</f>
        <v>0.73815130145341179</v>
      </c>
      <c r="I28" s="1" t="s">
        <v>17</v>
      </c>
      <c r="J28" s="16"/>
      <c r="K28" s="3"/>
      <c r="M28" s="3"/>
    </row>
    <row r="29" spans="1:13" x14ac:dyDescent="0.2">
      <c r="A29" s="5" t="s">
        <v>8</v>
      </c>
      <c r="B29" s="3">
        <v>66428.36</v>
      </c>
      <c r="C29" s="3">
        <v>76595.05</v>
      </c>
      <c r="D29" s="3">
        <v>35328.51</v>
      </c>
      <c r="E29" s="3">
        <v>0</v>
      </c>
      <c r="F29" s="3">
        <v>791.27</v>
      </c>
      <c r="G29" s="3">
        <v>0</v>
      </c>
      <c r="H29" s="14">
        <f>SUM(D31/(SUM(B31:E31)))</f>
        <v>0.13609320430939228</v>
      </c>
      <c r="I29" s="1" t="s">
        <v>18</v>
      </c>
      <c r="J29" s="16"/>
      <c r="K29" s="3"/>
      <c r="M29" s="3"/>
    </row>
    <row r="30" spans="1:13" x14ac:dyDescent="0.2">
      <c r="A30" s="5" t="s">
        <v>9</v>
      </c>
      <c r="B30" s="3">
        <v>251029.73</v>
      </c>
      <c r="C30" s="3">
        <v>191622.82</v>
      </c>
      <c r="D30" s="3">
        <v>33169.61</v>
      </c>
      <c r="E30" s="3">
        <v>0</v>
      </c>
      <c r="F30" s="3">
        <v>18751.11</v>
      </c>
      <c r="G30" s="3">
        <v>0</v>
      </c>
      <c r="H30" s="14" t="e">
        <f>SUM(#REF!/(SUM(B31:E31)))</f>
        <v>#REF!</v>
      </c>
      <c r="I30" s="1" t="s">
        <v>19</v>
      </c>
      <c r="J30" s="16"/>
      <c r="K30" s="3"/>
      <c r="M30" s="3"/>
    </row>
    <row r="31" spans="1:13" x14ac:dyDescent="0.2">
      <c r="A31" s="1" t="s">
        <v>10</v>
      </c>
      <c r="B31" s="3">
        <f>B28+B29-B30</f>
        <v>749745.86</v>
      </c>
      <c r="C31" s="3">
        <f>SUM(C28+C29-C30)</f>
        <v>4400833.2499999991</v>
      </c>
      <c r="D31" s="3">
        <f>SUM(D28+D29-D30)</f>
        <v>811383.11</v>
      </c>
      <c r="E31" s="3">
        <f t="shared" ref="E31:G31" si="8">SUM(E28+E29-E30)</f>
        <v>4.17</v>
      </c>
      <c r="F31" s="3">
        <f t="shared" si="8"/>
        <v>-8169.4</v>
      </c>
      <c r="G31" s="3">
        <f t="shared" si="8"/>
        <v>1317.26</v>
      </c>
      <c r="H31" s="14">
        <f>SUM(E31/(SUM(B31:E31)))</f>
        <v>6.9943366453630745E-7</v>
      </c>
      <c r="I31" s="1" t="s">
        <v>20</v>
      </c>
      <c r="J31" s="16"/>
      <c r="K31" s="3"/>
      <c r="M31" s="3"/>
    </row>
    <row r="32" spans="1:13" x14ac:dyDescent="0.2">
      <c r="A32" s="4">
        <v>44197</v>
      </c>
      <c r="B32" s="3"/>
      <c r="C32" s="3"/>
      <c r="D32" s="3"/>
      <c r="E32" s="3"/>
      <c r="F32" s="3"/>
      <c r="G32" s="3"/>
      <c r="H32" s="14">
        <f>SUM(B36/(SUM(B36:E36)))</f>
        <v>0.11892364862910837</v>
      </c>
      <c r="I32" s="1" t="s">
        <v>16</v>
      </c>
      <c r="J32" s="16"/>
      <c r="K32" s="3"/>
      <c r="M32" s="3"/>
    </row>
    <row r="33" spans="1:13" x14ac:dyDescent="0.2">
      <c r="A33" s="1" t="s">
        <v>7</v>
      </c>
      <c r="B33" s="3">
        <v>748745.86</v>
      </c>
      <c r="C33" s="3">
        <v>4400833.25</v>
      </c>
      <c r="D33" s="3">
        <v>811383.11</v>
      </c>
      <c r="E33" s="3">
        <v>4.17</v>
      </c>
      <c r="F33" s="3">
        <v>-8169.4</v>
      </c>
      <c r="G33" s="3">
        <v>1317.26</v>
      </c>
      <c r="H33" s="14">
        <f>SUM(C36/(SUM(B36:E36)))</f>
        <v>0.74681916602356113</v>
      </c>
      <c r="I33" s="1" t="s">
        <v>17</v>
      </c>
      <c r="J33" s="16"/>
      <c r="K33" s="3"/>
      <c r="M33" s="3"/>
    </row>
    <row r="34" spans="1:13" x14ac:dyDescent="0.2">
      <c r="A34" s="5" t="s">
        <v>8</v>
      </c>
      <c r="B34" s="3">
        <v>207803.75</v>
      </c>
      <c r="C34" s="3">
        <v>36920.019999999997</v>
      </c>
      <c r="D34" s="3">
        <v>2559.41</v>
      </c>
      <c r="E34" s="3">
        <v>0</v>
      </c>
      <c r="F34" s="3">
        <v>21173.88</v>
      </c>
      <c r="G34" s="3">
        <v>0</v>
      </c>
      <c r="H34" s="14">
        <f>SUM(D36/(SUM(B36:E36)))</f>
        <v>0.13425646994838669</v>
      </c>
      <c r="I34" s="1" t="s">
        <v>18</v>
      </c>
      <c r="J34" s="16"/>
      <c r="K34" s="3"/>
      <c r="M34" s="3"/>
    </row>
    <row r="35" spans="1:13" x14ac:dyDescent="0.2">
      <c r="A35" s="5" t="s">
        <v>9</v>
      </c>
      <c r="B35" s="3">
        <v>263353.71000000002</v>
      </c>
      <c r="C35" s="3">
        <v>84607.45</v>
      </c>
      <c r="D35" s="3">
        <v>31372.9</v>
      </c>
      <c r="E35" s="3">
        <v>0</v>
      </c>
      <c r="F35" s="3">
        <v>18827.25</v>
      </c>
      <c r="G35" s="3">
        <v>0</v>
      </c>
      <c r="H35" s="14" t="e">
        <f>SUM(#REF!/(SUM(B36:E36)))</f>
        <v>#REF!</v>
      </c>
      <c r="I35" s="1" t="s">
        <v>19</v>
      </c>
      <c r="J35" s="16"/>
      <c r="K35" s="3"/>
      <c r="M35" s="3"/>
    </row>
    <row r="36" spans="1:13" x14ac:dyDescent="0.2">
      <c r="A36" s="1" t="s">
        <v>10</v>
      </c>
      <c r="B36" s="3">
        <f>SUM(B33+B34-B35)</f>
        <v>693195.89999999991</v>
      </c>
      <c r="C36" s="3">
        <f>SUM(C34+C33-C35)</f>
        <v>4353145.8199999994</v>
      </c>
      <c r="D36" s="3">
        <f>SUM(D33+D34-D35)</f>
        <v>782569.62</v>
      </c>
      <c r="E36" s="3">
        <f t="shared" ref="E36:G36" si="9">SUM(E33+E34-E35)</f>
        <v>4.17</v>
      </c>
      <c r="F36" s="3">
        <f t="shared" si="9"/>
        <v>-5822.7699999999986</v>
      </c>
      <c r="G36" s="3">
        <f t="shared" si="9"/>
        <v>1317.26</v>
      </c>
      <c r="H36" s="14">
        <f>SUM(E36/(SUM(B36:E36)))</f>
        <v>7.1539894391092331E-7</v>
      </c>
      <c r="I36" s="1" t="s">
        <v>20</v>
      </c>
      <c r="J36" s="16"/>
      <c r="K36" s="3"/>
      <c r="M36" s="3"/>
    </row>
    <row r="37" spans="1:13" x14ac:dyDescent="0.2">
      <c r="A37" s="1"/>
      <c r="B37" s="3"/>
      <c r="C37" s="3"/>
      <c r="D37" s="3"/>
      <c r="E37" s="3"/>
      <c r="F37" s="11"/>
      <c r="G37" s="11"/>
      <c r="H37" s="24"/>
      <c r="I37" s="25"/>
      <c r="J37" s="23"/>
      <c r="K37" s="3"/>
      <c r="M37" s="3"/>
    </row>
    <row r="38" spans="1:13" x14ac:dyDescent="0.2">
      <c r="A38" s="4">
        <v>44228</v>
      </c>
      <c r="B38" s="3"/>
      <c r="C38" s="3"/>
      <c r="D38" s="3"/>
      <c r="E38" s="3"/>
      <c r="F38" s="11"/>
      <c r="G38" s="3"/>
      <c r="H38" s="14"/>
      <c r="I38" s="1"/>
      <c r="J38" s="16"/>
      <c r="K38" s="3"/>
      <c r="M38" s="3"/>
    </row>
    <row r="39" spans="1:13" x14ac:dyDescent="0.2">
      <c r="A39" s="1" t="s">
        <v>7</v>
      </c>
      <c r="B39" s="3">
        <v>693195.9</v>
      </c>
      <c r="C39" s="3">
        <v>4353145.82</v>
      </c>
      <c r="D39" s="3">
        <v>782569.62</v>
      </c>
      <c r="E39" s="3">
        <v>4.17</v>
      </c>
      <c r="F39" s="3">
        <v>-5822.77</v>
      </c>
      <c r="G39" s="3">
        <v>1317.26</v>
      </c>
      <c r="H39" s="14">
        <f>SUM(C42/(SUM(B42:E42)))</f>
        <v>0.76128861270934534</v>
      </c>
      <c r="I39" s="1" t="s">
        <v>17</v>
      </c>
      <c r="J39" s="16"/>
      <c r="K39" s="3"/>
      <c r="M39" s="3"/>
    </row>
    <row r="40" spans="1:13" x14ac:dyDescent="0.2">
      <c r="A40" s="5" t="s">
        <v>8</v>
      </c>
      <c r="B40" s="3">
        <v>103187.21</v>
      </c>
      <c r="C40" s="3">
        <v>48172.38</v>
      </c>
      <c r="D40" s="3">
        <v>27551.64</v>
      </c>
      <c r="E40" s="3">
        <v>0</v>
      </c>
      <c r="F40" s="3">
        <v>26286.67</v>
      </c>
      <c r="G40" s="3">
        <v>0</v>
      </c>
      <c r="H40" s="14">
        <f>SUM(D42/(SUM(B42:E42)))</f>
        <v>0.14244342961074025</v>
      </c>
      <c r="I40" s="1" t="s">
        <v>18</v>
      </c>
      <c r="J40" s="16"/>
      <c r="K40" s="3"/>
      <c r="M40" s="3"/>
    </row>
    <row r="41" spans="1:13" x14ac:dyDescent="0.2">
      <c r="A41" s="5" t="s">
        <v>9</v>
      </c>
      <c r="B41" s="3">
        <v>273475.44</v>
      </c>
      <c r="C41" s="3">
        <v>266122.65999999997</v>
      </c>
      <c r="D41" s="3">
        <v>36391.79</v>
      </c>
      <c r="E41" s="3">
        <v>0</v>
      </c>
      <c r="F41" s="3">
        <v>20737.96</v>
      </c>
      <c r="G41" s="3">
        <v>0</v>
      </c>
      <c r="H41" s="14" t="e">
        <f>SUM(#REF!/(SUM(B42:E42)))</f>
        <v>#REF!</v>
      </c>
      <c r="I41" s="1" t="s">
        <v>19</v>
      </c>
      <c r="J41" s="16"/>
      <c r="K41" s="3"/>
      <c r="M41" s="3"/>
    </row>
    <row r="42" spans="1:13" x14ac:dyDescent="0.2">
      <c r="A42" s="1" t="s">
        <v>10</v>
      </c>
      <c r="B42" s="3">
        <f>B39+B40-B41</f>
        <v>522907.67</v>
      </c>
      <c r="C42" s="3">
        <f>C39+C40-C41</f>
        <v>4135195.54</v>
      </c>
      <c r="D42" s="3">
        <f>SUM(D39+D40-D41)</f>
        <v>773729.47</v>
      </c>
      <c r="E42" s="3">
        <f t="shared" ref="E42:G42" si="10">SUM(E39+E40-E41)</f>
        <v>4.17</v>
      </c>
      <c r="F42" s="3">
        <f t="shared" si="10"/>
        <v>-274.06000000000131</v>
      </c>
      <c r="G42" s="3">
        <f t="shared" si="10"/>
        <v>1317.26</v>
      </c>
      <c r="H42" s="14">
        <f>SUM(E42/(SUM(B42:E42)))</f>
        <v>7.6769610633647805E-7</v>
      </c>
      <c r="I42" s="1" t="s">
        <v>20</v>
      </c>
      <c r="J42" s="16"/>
      <c r="K42" s="3"/>
      <c r="M42" s="3"/>
    </row>
    <row r="43" spans="1:13" x14ac:dyDescent="0.2">
      <c r="A43" s="4">
        <v>44256</v>
      </c>
      <c r="B43" s="3"/>
      <c r="C43" s="3"/>
      <c r="D43" s="3"/>
      <c r="E43" s="3"/>
      <c r="F43" s="11"/>
      <c r="G43" s="11"/>
      <c r="H43" s="24"/>
      <c r="I43" s="25"/>
      <c r="J43" s="23"/>
      <c r="K43" s="3"/>
      <c r="M43" s="3"/>
    </row>
    <row r="44" spans="1:13" x14ac:dyDescent="0.2">
      <c r="A44" s="1" t="s">
        <v>7</v>
      </c>
      <c r="B44" s="3">
        <v>522907.67</v>
      </c>
      <c r="C44" s="3">
        <v>4135195.54</v>
      </c>
      <c r="D44" s="3">
        <v>773729.47</v>
      </c>
      <c r="E44" s="3">
        <v>4.17</v>
      </c>
      <c r="F44" s="7">
        <v>-274.06</v>
      </c>
      <c r="G44" s="3">
        <v>1317.26</v>
      </c>
      <c r="H44" s="14"/>
      <c r="I44" s="1"/>
      <c r="J44" s="16"/>
      <c r="K44" s="3"/>
      <c r="M44" s="3"/>
    </row>
    <row r="45" spans="1:13" x14ac:dyDescent="0.2">
      <c r="A45" s="5" t="s">
        <v>8</v>
      </c>
      <c r="B45" s="3">
        <v>114537.34</v>
      </c>
      <c r="C45" s="3">
        <v>16654.02</v>
      </c>
      <c r="D45" s="3">
        <v>9454</v>
      </c>
      <c r="E45" s="3">
        <v>0</v>
      </c>
      <c r="F45" s="3">
        <v>39247.79</v>
      </c>
      <c r="G45" s="3">
        <v>0</v>
      </c>
      <c r="H45" s="14">
        <f>SUM(D47/(SUM(B47:E47)))</f>
        <v>0.15068575709718671</v>
      </c>
      <c r="I45" s="1" t="s">
        <v>18</v>
      </c>
      <c r="J45" s="16"/>
      <c r="K45" s="3"/>
      <c r="M45" s="3"/>
    </row>
    <row r="46" spans="1:13" x14ac:dyDescent="0.2">
      <c r="A46" s="5" t="s">
        <v>9</v>
      </c>
      <c r="B46" s="3">
        <v>251732.32</v>
      </c>
      <c r="C46" s="3">
        <v>319045.49</v>
      </c>
      <c r="D46" s="3">
        <v>34731.379999999997</v>
      </c>
      <c r="E46" s="3">
        <v>0</v>
      </c>
      <c r="F46" s="3">
        <v>13489.89</v>
      </c>
      <c r="G46" s="3">
        <v>0</v>
      </c>
      <c r="H46" s="14" t="e">
        <f>SUM(#REF!/(SUM(B47:E47)))</f>
        <v>#REF!</v>
      </c>
      <c r="I46" s="1" t="s">
        <v>19</v>
      </c>
      <c r="J46" s="16"/>
      <c r="K46" s="3"/>
      <c r="M46" s="3"/>
    </row>
    <row r="47" spans="1:13" x14ac:dyDescent="0.2">
      <c r="A47" s="1" t="s">
        <v>10</v>
      </c>
      <c r="B47" s="3">
        <f>B44+B45-B46</f>
        <v>385712.69</v>
      </c>
      <c r="C47" s="3">
        <f>C44+C45-C46</f>
        <v>3832804.0700000003</v>
      </c>
      <c r="D47" s="3">
        <f>D44+D45-D46</f>
        <v>748452.09</v>
      </c>
      <c r="E47" s="3">
        <f t="shared" ref="E47:G47" si="11">E44+E45-E46</f>
        <v>4.17</v>
      </c>
      <c r="F47" s="3">
        <f t="shared" si="11"/>
        <v>25483.840000000004</v>
      </c>
      <c r="G47" s="3">
        <f t="shared" si="11"/>
        <v>1317.26</v>
      </c>
      <c r="H47" s="14">
        <f>SUM(E47/(SUM(B47:E47)))</f>
        <v>8.3954553069023906E-7</v>
      </c>
      <c r="I47" s="1" t="s">
        <v>20</v>
      </c>
      <c r="J47" s="16"/>
      <c r="K47" s="3"/>
      <c r="M47" s="3"/>
    </row>
    <row r="48" spans="1:13" x14ac:dyDescent="0.2">
      <c r="A48" s="4">
        <v>44287</v>
      </c>
      <c r="B48" s="3"/>
      <c r="C48" s="3"/>
      <c r="D48" s="3"/>
      <c r="E48" s="3"/>
      <c r="F48" s="3"/>
      <c r="G48" s="3"/>
      <c r="H48" s="14">
        <f>SUM(B52/(SUM(B52:E52)))</f>
        <v>7.6724137863722355E-2</v>
      </c>
      <c r="I48" s="1" t="s">
        <v>16</v>
      </c>
      <c r="J48" s="16"/>
      <c r="K48" s="3"/>
      <c r="M48" s="3"/>
    </row>
    <row r="49" spans="1:13" x14ac:dyDescent="0.2">
      <c r="A49" s="1" t="s">
        <v>7</v>
      </c>
      <c r="B49" s="3">
        <v>385712.69</v>
      </c>
      <c r="C49" s="3">
        <v>3832804.0737000001</v>
      </c>
      <c r="D49" s="3">
        <v>748452.09</v>
      </c>
      <c r="E49" s="3">
        <v>4.17</v>
      </c>
      <c r="F49" s="3">
        <v>25483.84</v>
      </c>
      <c r="G49" s="3">
        <v>1317.26</v>
      </c>
      <c r="H49" s="14">
        <f>SUM(C52/(SUM(B52:E52)))</f>
        <v>0.7580825655686636</v>
      </c>
      <c r="I49" s="1" t="s">
        <v>17</v>
      </c>
      <c r="J49" s="16"/>
      <c r="K49" s="3"/>
      <c r="M49" s="3"/>
    </row>
    <row r="50" spans="1:13" x14ac:dyDescent="0.2">
      <c r="A50" s="5" t="s">
        <v>8</v>
      </c>
      <c r="B50" s="3">
        <v>217126.38</v>
      </c>
      <c r="C50" s="3">
        <v>43775.45</v>
      </c>
      <c r="D50" s="3">
        <v>24924.240000000002</v>
      </c>
      <c r="E50" s="3">
        <v>0</v>
      </c>
      <c r="F50" s="3">
        <v>18116.7</v>
      </c>
      <c r="G50" s="3">
        <v>0</v>
      </c>
      <c r="H50" s="14">
        <f>SUM(D52/(SUM(B52:E52)))</f>
        <v>0.16519236441103899</v>
      </c>
      <c r="I50" s="1" t="s">
        <v>18</v>
      </c>
      <c r="J50" s="16"/>
      <c r="K50" s="3"/>
      <c r="M50" s="3"/>
    </row>
    <row r="51" spans="1:13" x14ac:dyDescent="0.2">
      <c r="A51" s="5" t="s">
        <v>9</v>
      </c>
      <c r="B51" s="3">
        <v>259613.84</v>
      </c>
      <c r="C51" s="3">
        <v>485299.15</v>
      </c>
      <c r="D51" s="3">
        <v>34388.720000000001</v>
      </c>
      <c r="E51" s="3">
        <v>0</v>
      </c>
      <c r="F51" s="3">
        <v>12485.81</v>
      </c>
      <c r="G51" s="3">
        <v>0</v>
      </c>
      <c r="H51" s="14" t="e">
        <f>SUM(#REF!/(SUM(B52:E52)))</f>
        <v>#REF!</v>
      </c>
      <c r="I51" s="1" t="s">
        <v>19</v>
      </c>
      <c r="J51" s="16"/>
      <c r="K51" s="3"/>
      <c r="M51" s="3"/>
    </row>
    <row r="52" spans="1:13" x14ac:dyDescent="0.2">
      <c r="A52" s="1" t="s">
        <v>10</v>
      </c>
      <c r="B52" s="3">
        <f>(B49+B50-B51)</f>
        <v>343225.2300000001</v>
      </c>
      <c r="C52" s="3">
        <f>C49+C50-C51</f>
        <v>3391280.3737000003</v>
      </c>
      <c r="D52" s="3">
        <f>D49+D50-D51</f>
        <v>738987.61</v>
      </c>
      <c r="E52" s="3">
        <f t="shared" ref="E52:G52" si="12">E49+E50-E51</f>
        <v>4.17</v>
      </c>
      <c r="F52" s="3">
        <f t="shared" si="12"/>
        <v>31114.730000000003</v>
      </c>
      <c r="G52" s="3">
        <f t="shared" si="12"/>
        <v>1317.26</v>
      </c>
      <c r="H52" s="14">
        <f>SUM(E52/(SUM(B52:E52)))</f>
        <v>9.3215657512043079E-7</v>
      </c>
      <c r="I52" s="1" t="s">
        <v>20</v>
      </c>
      <c r="J52" s="16"/>
      <c r="K52" s="3"/>
      <c r="M52" s="3"/>
    </row>
    <row r="53" spans="1:13" x14ac:dyDescent="0.2">
      <c r="A53" s="4">
        <v>44317</v>
      </c>
      <c r="B53" s="3"/>
      <c r="C53" s="3"/>
      <c r="D53" s="3"/>
      <c r="E53" s="3"/>
      <c r="F53" s="3"/>
      <c r="G53" s="3"/>
      <c r="H53" s="14">
        <f>SUM(B57/(SUM(B57:E57)))</f>
        <v>0.16984324177513324</v>
      </c>
      <c r="I53" s="1" t="s">
        <v>16</v>
      </c>
      <c r="J53" s="16"/>
      <c r="K53" s="3"/>
      <c r="M53" s="3"/>
    </row>
    <row r="54" spans="1:13" x14ac:dyDescent="0.2">
      <c r="A54" s="1" t="s">
        <v>7</v>
      </c>
      <c r="B54" s="3">
        <v>343225.23</v>
      </c>
      <c r="C54" s="7">
        <v>3391280.37</v>
      </c>
      <c r="D54" s="3">
        <v>738987.61</v>
      </c>
      <c r="E54" s="3">
        <v>4.17</v>
      </c>
      <c r="F54" s="3">
        <v>31114.73</v>
      </c>
      <c r="G54" s="3">
        <v>1317.26</v>
      </c>
      <c r="H54" s="14">
        <f>SUM(C57/(SUM(B57:E57)))</f>
        <v>0.65022815168246795</v>
      </c>
      <c r="I54" s="1" t="s">
        <v>17</v>
      </c>
      <c r="J54" s="16"/>
      <c r="K54" s="3"/>
      <c r="M54" s="3"/>
    </row>
    <row r="55" spans="1:13" x14ac:dyDescent="0.2">
      <c r="A55" s="5" t="s">
        <v>8</v>
      </c>
      <c r="B55" s="3">
        <v>902453.25</v>
      </c>
      <c r="C55" s="3">
        <v>589208.96</v>
      </c>
      <c r="D55" s="3">
        <v>331002.01</v>
      </c>
      <c r="E55" s="3">
        <v>0</v>
      </c>
      <c r="F55" s="3">
        <v>21515.86</v>
      </c>
      <c r="G55" s="3">
        <v>5640</v>
      </c>
      <c r="H55" s="14">
        <f>SUM(D57/(SUM(B57:E57)))</f>
        <v>0.17992788134729948</v>
      </c>
      <c r="I55" s="1" t="s">
        <v>18</v>
      </c>
      <c r="J55" s="16"/>
      <c r="K55" s="3"/>
      <c r="M55" s="3"/>
    </row>
    <row r="56" spans="1:13" x14ac:dyDescent="0.2">
      <c r="A56" s="5" t="s">
        <v>9</v>
      </c>
      <c r="B56" s="3">
        <v>269049.82</v>
      </c>
      <c r="C56" s="3">
        <v>241562.53</v>
      </c>
      <c r="D56" s="3">
        <v>35372.5</v>
      </c>
      <c r="E56" s="3">
        <v>0</v>
      </c>
      <c r="F56" s="3">
        <v>11641.5</v>
      </c>
      <c r="G56" s="3">
        <v>162.93</v>
      </c>
      <c r="H56" s="14" t="e">
        <f>SUM(#REF!/(SUM(B57:E57)))</f>
        <v>#REF!</v>
      </c>
      <c r="I56" s="1" t="s">
        <v>19</v>
      </c>
      <c r="J56" s="16"/>
      <c r="K56" s="3"/>
      <c r="M56" s="3"/>
    </row>
    <row r="57" spans="1:13" x14ac:dyDescent="0.2">
      <c r="A57" s="1" t="s">
        <v>10</v>
      </c>
      <c r="B57" s="3">
        <f>SUM(B54+B55-B56)</f>
        <v>976628.65999999992</v>
      </c>
      <c r="C57" s="3">
        <f>SUM(C54+C55-C56)</f>
        <v>3738926.8000000003</v>
      </c>
      <c r="D57" s="3">
        <f>SUM(D54+D55-D56)</f>
        <v>1034617.1200000001</v>
      </c>
      <c r="E57" s="3">
        <f t="shared" ref="E57:G57" si="13">SUM(E54+E55-E56)</f>
        <v>4.17</v>
      </c>
      <c r="F57" s="3">
        <f t="shared" si="13"/>
        <v>40989.089999999997</v>
      </c>
      <c r="G57" s="3">
        <f t="shared" si="13"/>
        <v>6794.33</v>
      </c>
      <c r="H57" s="14">
        <f>SUM(E57/(SUM(B57:E57)))</f>
        <v>7.251950994375955E-7</v>
      </c>
      <c r="I57" s="1" t="s">
        <v>20</v>
      </c>
      <c r="J57" s="16"/>
      <c r="K57" s="3"/>
      <c r="M57" s="3"/>
    </row>
    <row r="58" spans="1:13" x14ac:dyDescent="0.2">
      <c r="A58" s="4">
        <v>44348</v>
      </c>
      <c r="B58" s="3"/>
      <c r="C58" s="3"/>
      <c r="D58" s="3"/>
      <c r="E58" s="3"/>
      <c r="F58" s="3"/>
      <c r="G58" s="3"/>
      <c r="H58" s="14">
        <f>SUM(B62/(SUM(B62:E62)))</f>
        <v>0.12486868683586877</v>
      </c>
      <c r="I58" s="1" t="s">
        <v>16</v>
      </c>
      <c r="J58" s="16"/>
      <c r="K58" s="3"/>
      <c r="M58" s="3"/>
    </row>
    <row r="59" spans="1:13" x14ac:dyDescent="0.2">
      <c r="A59" s="1" t="s">
        <v>7</v>
      </c>
      <c r="B59" s="3">
        <v>976628.66</v>
      </c>
      <c r="C59" s="3">
        <v>3738926.8</v>
      </c>
      <c r="D59" s="3">
        <v>1034617.12</v>
      </c>
      <c r="E59" s="3">
        <v>4.17</v>
      </c>
      <c r="F59" s="3">
        <v>40989.089999999997</v>
      </c>
      <c r="G59" s="3">
        <v>6794.33</v>
      </c>
      <c r="H59" s="14">
        <f>SUM(C62/(SUM(B62:E62)))</f>
        <v>0.69874240365678808</v>
      </c>
      <c r="I59" s="1" t="s">
        <v>17</v>
      </c>
      <c r="J59" s="16"/>
      <c r="K59" s="3"/>
      <c r="M59" s="3"/>
    </row>
    <row r="60" spans="1:13" x14ac:dyDescent="0.2">
      <c r="A60" s="5" t="s">
        <v>8</v>
      </c>
      <c r="B60" s="3">
        <v>281160.59000000003</v>
      </c>
      <c r="C60" s="3">
        <v>134821.92000000001</v>
      </c>
      <c r="D60" s="3">
        <v>34201.449999999997</v>
      </c>
      <c r="E60" s="3"/>
      <c r="F60" s="3">
        <v>11220.13</v>
      </c>
      <c r="G60" s="3">
        <v>0</v>
      </c>
      <c r="H60" s="14">
        <f>SUM(D62/(SUM(B62:E62)))</f>
        <v>0.17638815346377576</v>
      </c>
      <c r="I60" s="1" t="s">
        <v>18</v>
      </c>
      <c r="J60" s="16"/>
      <c r="K60" s="3"/>
      <c r="M60" s="3"/>
    </row>
    <row r="61" spans="1:13" x14ac:dyDescent="0.2">
      <c r="A61" s="5" t="s">
        <v>9</v>
      </c>
      <c r="B61" s="3">
        <v>569069.12</v>
      </c>
      <c r="C61" s="3">
        <v>19796.45</v>
      </c>
      <c r="D61" s="3">
        <v>95939.98</v>
      </c>
      <c r="E61" s="3"/>
      <c r="F61" s="3">
        <v>24252.55</v>
      </c>
      <c r="G61" s="3">
        <v>1623.27</v>
      </c>
      <c r="H61" s="14" t="e">
        <f>SUM(#REF!/(SUM(B62:E62)))</f>
        <v>#REF!</v>
      </c>
      <c r="I61" s="1" t="s">
        <v>19</v>
      </c>
      <c r="J61" s="16"/>
      <c r="K61" s="3"/>
      <c r="M61" s="3"/>
    </row>
    <row r="62" spans="1:13" x14ac:dyDescent="0.2">
      <c r="A62" s="1" t="s">
        <v>10</v>
      </c>
      <c r="B62" s="3">
        <f>SUM(B59+B60-B61)</f>
        <v>688720.13</v>
      </c>
      <c r="C62" s="3">
        <f t="shared" ref="C62:G62" si="14">SUM(C59+C60-C61)</f>
        <v>3853952.2699999996</v>
      </c>
      <c r="D62" s="3">
        <f t="shared" si="14"/>
        <v>972878.59000000008</v>
      </c>
      <c r="E62" s="3">
        <f t="shared" si="14"/>
        <v>4.17</v>
      </c>
      <c r="F62" s="3">
        <f t="shared" si="14"/>
        <v>27956.669999999995</v>
      </c>
      <c r="G62" s="3">
        <f t="shared" si="14"/>
        <v>5171.0599999999995</v>
      </c>
      <c r="H62" s="14">
        <f>SUM(E62/(SUM(B62:E62)))</f>
        <v>7.5604356751642033E-7</v>
      </c>
      <c r="I62" s="1" t="s">
        <v>20</v>
      </c>
      <c r="J62" s="16"/>
      <c r="K62" s="3"/>
      <c r="M62" s="3"/>
    </row>
    <row r="63" spans="1:13" x14ac:dyDescent="0.2">
      <c r="A63" s="5" t="s">
        <v>26</v>
      </c>
      <c r="B63" s="3">
        <v>302472.71000000002</v>
      </c>
      <c r="C63" s="3"/>
      <c r="D63" s="3">
        <v>59798.19</v>
      </c>
      <c r="E63" s="3"/>
      <c r="F63" s="3">
        <v>14576.8</v>
      </c>
      <c r="G63" s="3"/>
      <c r="H63" s="17" t="s">
        <v>11</v>
      </c>
      <c r="M63" s="3"/>
    </row>
    <row r="64" spans="1:13" x14ac:dyDescent="0.2">
      <c r="A64" s="5" t="s">
        <v>43</v>
      </c>
      <c r="B64" s="3"/>
      <c r="C64" s="3"/>
      <c r="D64" s="3"/>
      <c r="E64" s="3"/>
      <c r="F64" s="3"/>
      <c r="G64" s="3"/>
      <c r="H64" s="17" t="s">
        <v>11</v>
      </c>
      <c r="M64" s="3"/>
    </row>
    <row r="65" spans="1:13" x14ac:dyDescent="0.2">
      <c r="A65" s="1" t="s">
        <v>15</v>
      </c>
      <c r="B65" s="3">
        <f>SUM(B62+B63-B64)</f>
        <v>991192.84000000008</v>
      </c>
      <c r="C65" s="3">
        <f t="shared" ref="C65:G65" si="15">SUM(C62+C63-C64)</f>
        <v>3853952.2699999996</v>
      </c>
      <c r="D65" s="3">
        <f t="shared" si="15"/>
        <v>1032676.78</v>
      </c>
      <c r="E65" s="3">
        <f t="shared" si="15"/>
        <v>4.17</v>
      </c>
      <c r="F65" s="3">
        <f t="shared" si="15"/>
        <v>42533.469999999994</v>
      </c>
      <c r="G65" s="3">
        <f t="shared" si="15"/>
        <v>5171.0599999999995</v>
      </c>
      <c r="H65" s="18"/>
      <c r="M6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4"/>
  <sheetViews>
    <sheetView topLeftCell="A25" workbookViewId="0">
      <selection activeCell="L46" sqref="L46"/>
    </sheetView>
  </sheetViews>
  <sheetFormatPr defaultRowHeight="12.75" x14ac:dyDescent="0.2"/>
  <cols>
    <col min="1" max="1" width="32.140625" bestFit="1" customWidth="1"/>
    <col min="2" max="2" width="14.7109375" customWidth="1"/>
    <col min="3" max="3" width="1.42578125" customWidth="1"/>
    <col min="4" max="4" width="13.42578125" bestFit="1" customWidth="1"/>
    <col min="5" max="5" width="1.28515625" customWidth="1"/>
    <col min="6" max="6" width="14" customWidth="1"/>
    <col min="7" max="7" width="2.28515625" customWidth="1"/>
    <col min="8" max="8" width="16.140625" bestFit="1" customWidth="1"/>
    <col min="9" max="9" width="1.28515625" customWidth="1"/>
    <col min="11" max="11" width="1.42578125" customWidth="1"/>
    <col min="12" max="12" width="14.28515625" customWidth="1"/>
    <col min="13" max="13" width="1.42578125" customWidth="1"/>
    <col min="14" max="14" width="13.85546875" customWidth="1"/>
    <col min="15" max="15" width="13" customWidth="1"/>
    <col min="17" max="17" width="13.7109375" customWidth="1"/>
    <col min="18" max="18" width="10.14062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43647</v>
      </c>
      <c r="T2" s="3"/>
    </row>
    <row r="3" spans="1:20" x14ac:dyDescent="0.2">
      <c r="A3" s="1" t="s">
        <v>7</v>
      </c>
      <c r="B3" s="3">
        <v>619429.05000000005</v>
      </c>
      <c r="C3" s="3"/>
      <c r="D3" s="3">
        <v>1551593.07</v>
      </c>
      <c r="E3" s="3"/>
      <c r="F3" s="3">
        <v>464594.19</v>
      </c>
      <c r="G3" s="3"/>
      <c r="H3" s="7">
        <v>129871.84</v>
      </c>
      <c r="I3" s="3"/>
      <c r="J3" s="3">
        <v>4.17</v>
      </c>
      <c r="K3" s="3"/>
      <c r="L3" s="3">
        <v>31841.79</v>
      </c>
      <c r="M3" s="3"/>
      <c r="N3" s="3">
        <v>6338.32</v>
      </c>
      <c r="O3" s="14">
        <f>SUM(B6/(SUM(B6:J6)))</f>
        <v>0.22511626590229361</v>
      </c>
      <c r="P3" s="1" t="s">
        <v>16</v>
      </c>
      <c r="R3" s="3"/>
      <c r="T3" s="3"/>
    </row>
    <row r="4" spans="1:20" x14ac:dyDescent="0.2">
      <c r="A4" s="5" t="s">
        <v>8</v>
      </c>
      <c r="B4" s="7">
        <v>108880.56</v>
      </c>
      <c r="C4" s="3"/>
      <c r="D4" s="3">
        <v>7425.18</v>
      </c>
      <c r="E4" s="3"/>
      <c r="F4" s="3">
        <v>5516.31</v>
      </c>
      <c r="G4" s="3"/>
      <c r="H4" s="3">
        <v>0</v>
      </c>
      <c r="I4" s="3"/>
      <c r="J4" s="3">
        <v>0</v>
      </c>
      <c r="K4" s="3"/>
      <c r="L4" s="7">
        <v>0</v>
      </c>
      <c r="M4" s="3"/>
      <c r="N4" s="3">
        <v>0</v>
      </c>
      <c r="O4" s="14">
        <f>SUM(D6/(SUM(B6:J6)))</f>
        <v>0.50962962910923681</v>
      </c>
      <c r="P4" s="1" t="s">
        <v>17</v>
      </c>
      <c r="R4" s="3"/>
      <c r="T4" s="3"/>
    </row>
    <row r="5" spans="1:20" x14ac:dyDescent="0.2">
      <c r="A5" s="5" t="s">
        <v>9</v>
      </c>
      <c r="B5" s="3">
        <v>254063.71</v>
      </c>
      <c r="C5" s="3"/>
      <c r="D5" s="3">
        <v>485396.31</v>
      </c>
      <c r="E5" s="3"/>
      <c r="F5" s="3">
        <v>34883.39</v>
      </c>
      <c r="G5" s="3"/>
      <c r="H5" s="3">
        <v>6300</v>
      </c>
      <c r="I5" s="3"/>
      <c r="J5" s="3">
        <v>0</v>
      </c>
      <c r="K5" s="3"/>
      <c r="L5" s="3">
        <v>6277.52</v>
      </c>
      <c r="M5" s="3"/>
      <c r="N5" s="3">
        <v>3060.59</v>
      </c>
      <c r="O5" s="14">
        <f>SUM(F6/(SUM(B6:J6)))</f>
        <v>0.20659472611707716</v>
      </c>
      <c r="P5" s="1" t="s">
        <v>18</v>
      </c>
      <c r="R5" s="3"/>
      <c r="T5" s="3"/>
    </row>
    <row r="6" spans="1:20" x14ac:dyDescent="0.2">
      <c r="A6" s="1" t="s">
        <v>10</v>
      </c>
      <c r="B6" s="3">
        <f>B3+B4-B5</f>
        <v>474245.90000000014</v>
      </c>
      <c r="C6" s="3">
        <f t="shared" ref="C6:D6" si="0">SUM(C3+C4-C5)</f>
        <v>0</v>
      </c>
      <c r="D6" s="3">
        <f t="shared" si="0"/>
        <v>1073621.94</v>
      </c>
      <c r="E6" s="3">
        <f t="shared" ref="E6" si="1">SUM(E3+E4-E5)</f>
        <v>0</v>
      </c>
      <c r="F6" s="3">
        <f t="shared" ref="F6" si="2">SUM(F3+F4-F5)</f>
        <v>435227.11</v>
      </c>
      <c r="G6" s="3"/>
      <c r="H6" s="3">
        <f>SUM(H3+H4-H5)</f>
        <v>123571.84</v>
      </c>
      <c r="I6" s="3">
        <f t="shared" ref="I6" si="3">SUM(I3+I4-I5)</f>
        <v>0</v>
      </c>
      <c r="J6" s="3">
        <f t="shared" ref="J6" si="4">SUM(J3+J4-J5)</f>
        <v>4.17</v>
      </c>
      <c r="K6" s="3">
        <f t="shared" ref="K6" si="5">SUM(K3+K4-K5)</f>
        <v>0</v>
      </c>
      <c r="L6" s="3">
        <f t="shared" ref="L6" si="6">SUM(L3+L4-L5)</f>
        <v>25564.27</v>
      </c>
      <c r="M6" s="3">
        <f t="shared" ref="M6" si="7">SUM(M3+M4-M5)</f>
        <v>0</v>
      </c>
      <c r="N6" s="3">
        <f t="shared" ref="N6" si="8">SUM(N3+N4-N5)</f>
        <v>3277.7299999999996</v>
      </c>
      <c r="O6" s="14">
        <f>SUM(H6/(SUM(B6:J6)))</f>
        <v>5.86573994450467E-2</v>
      </c>
      <c r="P6" s="1" t="s">
        <v>19</v>
      </c>
      <c r="R6" s="3"/>
      <c r="T6" s="3"/>
    </row>
    <row r="7" spans="1:20" x14ac:dyDescent="0.2">
      <c r="A7" s="4">
        <v>43678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4">
        <f>SUM(J6/(SUM(B6:J6)))</f>
        <v>1.9794263457260548E-6</v>
      </c>
      <c r="P7" s="1" t="s">
        <v>20</v>
      </c>
      <c r="R7" s="3"/>
      <c r="T7" s="3"/>
    </row>
    <row r="8" spans="1:20" x14ac:dyDescent="0.2">
      <c r="A8" s="1" t="s">
        <v>7</v>
      </c>
      <c r="B8" s="3">
        <v>474245.9</v>
      </c>
      <c r="C8" s="3"/>
      <c r="D8" s="3">
        <v>1073621.94</v>
      </c>
      <c r="E8" s="3"/>
      <c r="F8" s="3">
        <v>435227.11</v>
      </c>
      <c r="G8" s="3"/>
      <c r="H8" s="3">
        <v>123517.81</v>
      </c>
      <c r="I8" s="3"/>
      <c r="J8" s="3">
        <v>4.17</v>
      </c>
      <c r="K8" s="3"/>
      <c r="L8" s="3">
        <v>25564.27</v>
      </c>
      <c r="M8" s="3"/>
      <c r="N8" s="3">
        <v>3277.73</v>
      </c>
      <c r="O8" s="14">
        <f>SUM(B11/(SUM(B11:J11)))</f>
        <v>0.16570805324575202</v>
      </c>
      <c r="P8" s="1" t="s">
        <v>16</v>
      </c>
      <c r="R8" s="3"/>
      <c r="T8" s="3"/>
    </row>
    <row r="9" spans="1:20" x14ac:dyDescent="0.2">
      <c r="A9" s="5" t="s">
        <v>8</v>
      </c>
      <c r="B9" s="3">
        <v>86640.68</v>
      </c>
      <c r="C9" s="3"/>
      <c r="D9" s="3">
        <v>33495.32</v>
      </c>
      <c r="E9" s="3"/>
      <c r="F9" s="3">
        <v>1205.5999999999999</v>
      </c>
      <c r="G9" s="3"/>
      <c r="H9" s="3">
        <v>27.26</v>
      </c>
      <c r="I9" s="3"/>
      <c r="J9" s="3">
        <v>0</v>
      </c>
      <c r="K9" s="3"/>
      <c r="L9" s="3">
        <v>0</v>
      </c>
      <c r="M9" s="3"/>
      <c r="N9" s="3">
        <v>0</v>
      </c>
      <c r="O9" s="14">
        <f>SUM(D11/(SUM(B11:J11)))</f>
        <v>0.56102264352051745</v>
      </c>
      <c r="P9" s="1" t="s">
        <v>17</v>
      </c>
      <c r="R9" s="3"/>
      <c r="T9" s="3"/>
    </row>
    <row r="10" spans="1:20" x14ac:dyDescent="0.2">
      <c r="A10" s="5" t="s">
        <v>9</v>
      </c>
      <c r="B10" s="3">
        <v>242465.71</v>
      </c>
      <c r="C10" s="3"/>
      <c r="D10" s="3">
        <v>29068.76</v>
      </c>
      <c r="E10" s="3"/>
      <c r="F10" s="3">
        <v>34873.800000000003</v>
      </c>
      <c r="G10" s="3"/>
      <c r="H10" s="3">
        <v>0</v>
      </c>
      <c r="I10" s="3"/>
      <c r="J10" s="3">
        <v>0</v>
      </c>
      <c r="K10" s="3"/>
      <c r="L10" s="3">
        <v>2232.75</v>
      </c>
      <c r="M10" s="3"/>
      <c r="N10" s="3">
        <v>1960.47</v>
      </c>
      <c r="O10" s="14">
        <f>SUM(F11/(SUM(B11:J11)))</f>
        <v>0.20897356771742415</v>
      </c>
      <c r="P10" s="1" t="s">
        <v>18</v>
      </c>
      <c r="R10" s="3"/>
      <c r="T10" s="3"/>
    </row>
    <row r="11" spans="1:20" x14ac:dyDescent="0.2">
      <c r="A11" s="1" t="s">
        <v>10</v>
      </c>
      <c r="B11" s="3">
        <f>B8+B9-B10</f>
        <v>318420.87000000011</v>
      </c>
      <c r="C11" s="3"/>
      <c r="D11" s="3">
        <f>(D8+D9-D10)</f>
        <v>1078048.5</v>
      </c>
      <c r="E11" s="3"/>
      <c r="F11" s="3">
        <f>(F8+F9-F10)</f>
        <v>401558.91</v>
      </c>
      <c r="G11" s="3"/>
      <c r="H11" s="3">
        <f>(H8+H9-H10)</f>
        <v>123545.06999999999</v>
      </c>
      <c r="I11" s="3"/>
      <c r="J11" s="3">
        <f>(J8+J9-J10)</f>
        <v>4.17</v>
      </c>
      <c r="K11" s="3"/>
      <c r="L11" s="3">
        <f>(L8+L9-L10)</f>
        <v>23331.52</v>
      </c>
      <c r="M11" s="3"/>
      <c r="N11" s="3">
        <f>(N8+N9-N10)</f>
        <v>1317.26</v>
      </c>
      <c r="O11" s="14">
        <f>SUM(H11/(SUM(B11:J11)))</f>
        <v>6.4293565424308252E-2</v>
      </c>
      <c r="P11" s="1" t="s">
        <v>19</v>
      </c>
      <c r="R11" s="3"/>
      <c r="T11" s="3"/>
    </row>
    <row r="12" spans="1:20" x14ac:dyDescent="0.2">
      <c r="A12" s="4">
        <v>43709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4">
        <f>SUM(J11/(SUM(B11:J11)))</f>
        <v>2.1700919981620101E-6</v>
      </c>
      <c r="P12" s="1" t="s">
        <v>20</v>
      </c>
      <c r="R12" s="3"/>
      <c r="T12" s="3"/>
    </row>
    <row r="13" spans="1:20" x14ac:dyDescent="0.2">
      <c r="A13" s="1" t="s">
        <v>7</v>
      </c>
      <c r="B13" s="3">
        <v>318420.87</v>
      </c>
      <c r="C13" s="3"/>
      <c r="D13" s="3">
        <v>1078048.5</v>
      </c>
      <c r="E13" s="3"/>
      <c r="F13" s="3">
        <v>401558.91</v>
      </c>
      <c r="G13" s="3"/>
      <c r="H13" s="3">
        <v>123545.07</v>
      </c>
      <c r="I13" s="3"/>
      <c r="J13" s="3">
        <v>4.17</v>
      </c>
      <c r="K13" s="3"/>
      <c r="L13" s="3">
        <v>23331.52</v>
      </c>
      <c r="M13" s="3"/>
      <c r="N13" s="3">
        <v>1317.26</v>
      </c>
      <c r="O13" s="14">
        <f>SUM(B16/(SUM(B16:J16)))</f>
        <v>6.354121788729987E-2</v>
      </c>
      <c r="P13" s="1" t="s">
        <v>16</v>
      </c>
      <c r="R13" s="3"/>
      <c r="T13" s="3"/>
    </row>
    <row r="14" spans="1:20" x14ac:dyDescent="0.2">
      <c r="A14" s="5" t="s">
        <v>8</v>
      </c>
      <c r="B14" s="3">
        <v>37908.81</v>
      </c>
      <c r="C14" s="3"/>
      <c r="D14" s="3">
        <v>5713.73</v>
      </c>
      <c r="E14" s="3"/>
      <c r="F14" s="3">
        <v>3755.08</v>
      </c>
      <c r="G14" s="3"/>
      <c r="H14" s="3">
        <v>0</v>
      </c>
      <c r="I14" s="3"/>
      <c r="J14" s="3">
        <v>0</v>
      </c>
      <c r="K14" s="3"/>
      <c r="L14" s="3">
        <v>17335.099999999999</v>
      </c>
      <c r="M14" s="3"/>
      <c r="N14" s="3">
        <v>0</v>
      </c>
      <c r="O14" s="14">
        <f>SUM(F16/(SUM(B16:J16)))</f>
        <v>0.21687381040191672</v>
      </c>
      <c r="P14" s="1" t="s">
        <v>18</v>
      </c>
      <c r="Q14" s="16"/>
      <c r="R14" s="3"/>
      <c r="T14" s="3"/>
    </row>
    <row r="15" spans="1:20" x14ac:dyDescent="0.2">
      <c r="A15" s="5" t="s">
        <v>9</v>
      </c>
      <c r="B15" s="3">
        <v>251505.33</v>
      </c>
      <c r="C15" s="3"/>
      <c r="D15" s="3">
        <v>20207.580000000002</v>
      </c>
      <c r="E15" s="3"/>
      <c r="F15" s="3">
        <v>47535.89</v>
      </c>
      <c r="G15" s="3"/>
      <c r="H15" s="3">
        <v>0</v>
      </c>
      <c r="I15" s="3"/>
      <c r="J15" s="3">
        <v>0</v>
      </c>
      <c r="K15" s="3"/>
      <c r="L15" s="3">
        <v>28853.99</v>
      </c>
      <c r="M15" s="3"/>
      <c r="N15" s="3">
        <v>0</v>
      </c>
      <c r="O15" s="14">
        <f>SUM(H16/(SUM(B16:J16)))</f>
        <v>7.4889128449369971E-2</v>
      </c>
      <c r="P15" s="1" t="s">
        <v>19</v>
      </c>
      <c r="Q15" s="16"/>
      <c r="R15" s="3"/>
      <c r="T15" s="3"/>
    </row>
    <row r="16" spans="1:20" x14ac:dyDescent="0.2">
      <c r="A16" s="1" t="s">
        <v>10</v>
      </c>
      <c r="B16" s="3">
        <f>B13+B14-B15</f>
        <v>104824.35</v>
      </c>
      <c r="C16" s="3"/>
      <c r="D16" s="3">
        <f>D13+D14-D15</f>
        <v>1063554.6499999999</v>
      </c>
      <c r="E16" s="3"/>
      <c r="F16" s="3">
        <f>F13+F14-F15</f>
        <v>357778.1</v>
      </c>
      <c r="G16" s="3"/>
      <c r="H16" s="3">
        <v>123545.07</v>
      </c>
      <c r="I16" s="3"/>
      <c r="J16" s="3">
        <v>4.17</v>
      </c>
      <c r="K16" s="3"/>
      <c r="L16" s="3">
        <f>L13+L14-L15</f>
        <v>11812.629999999994</v>
      </c>
      <c r="M16" s="3"/>
      <c r="N16" s="3">
        <v>1317.26</v>
      </c>
      <c r="O16" s="14">
        <f>SUM(J16/(SUM(B16:J16)))</f>
        <v>2.5277226006175135E-6</v>
      </c>
      <c r="P16" s="1" t="s">
        <v>20</v>
      </c>
      <c r="Q16" s="16"/>
      <c r="R16" s="3"/>
      <c r="T16" s="3"/>
    </row>
    <row r="17" spans="1:20" x14ac:dyDescent="0.2">
      <c r="A17" s="4">
        <v>43739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4">
        <f>SUM(B21/(SUM(B21:J21)))</f>
        <v>-0.11491888328409272</v>
      </c>
      <c r="P17" s="1" t="s">
        <v>16</v>
      </c>
      <c r="Q17" s="16"/>
      <c r="R17" s="3"/>
      <c r="T17" s="3"/>
    </row>
    <row r="18" spans="1:20" x14ac:dyDescent="0.2">
      <c r="A18" s="1" t="s">
        <v>7</v>
      </c>
      <c r="B18" s="3">
        <v>104824.35</v>
      </c>
      <c r="C18" s="3"/>
      <c r="D18" s="3">
        <v>1063554.6499999999</v>
      </c>
      <c r="E18" s="3"/>
      <c r="F18" s="3">
        <v>357778.1</v>
      </c>
      <c r="G18" s="3"/>
      <c r="H18" s="3">
        <v>123545.07</v>
      </c>
      <c r="I18" s="3"/>
      <c r="J18" s="3">
        <v>4.17</v>
      </c>
      <c r="K18" s="3"/>
      <c r="L18" s="3">
        <v>11812.63</v>
      </c>
      <c r="M18" s="3"/>
      <c r="N18" s="3">
        <v>1317.26</v>
      </c>
      <c r="O18" s="14">
        <f>SUM(D21/(SUM(B21:J21)))</f>
        <v>0.79365242765607213</v>
      </c>
      <c r="P18" s="1" t="s">
        <v>17</v>
      </c>
      <c r="Q18" s="16"/>
      <c r="R18" s="3"/>
      <c r="T18" s="3"/>
    </row>
    <row r="19" spans="1:20" x14ac:dyDescent="0.2">
      <c r="A19" s="5" t="s">
        <v>8</v>
      </c>
      <c r="B19" s="3">
        <v>47516.83</v>
      </c>
      <c r="C19" s="3"/>
      <c r="D19" s="3">
        <v>7308.59</v>
      </c>
      <c r="E19" s="3"/>
      <c r="F19" s="3">
        <v>4473.22</v>
      </c>
      <c r="G19" s="3"/>
      <c r="H19" s="3">
        <v>0</v>
      </c>
      <c r="I19" s="3"/>
      <c r="J19" s="3">
        <v>0</v>
      </c>
      <c r="K19" s="3"/>
      <c r="L19" s="3">
        <v>30520.23</v>
      </c>
      <c r="M19" s="3"/>
      <c r="N19" s="3">
        <v>0</v>
      </c>
      <c r="O19" s="14">
        <f>SUM(F21/(SUM(B21:J21)))</f>
        <v>0.2287484738932119</v>
      </c>
      <c r="P19" s="1" t="s">
        <v>18</v>
      </c>
      <c r="Q19" s="16"/>
      <c r="R19" s="3"/>
      <c r="S19" s="16"/>
      <c r="T19" s="3"/>
    </row>
    <row r="20" spans="1:20" x14ac:dyDescent="0.2">
      <c r="A20" s="5" t="s">
        <v>9</v>
      </c>
      <c r="B20" s="3">
        <v>305804.76</v>
      </c>
      <c r="C20" s="3"/>
      <c r="D20" s="3">
        <v>11013.55</v>
      </c>
      <c r="E20" s="3"/>
      <c r="F20" s="3">
        <v>56778.81</v>
      </c>
      <c r="G20" s="3"/>
      <c r="H20" s="3">
        <v>0</v>
      </c>
      <c r="I20" s="3"/>
      <c r="J20" s="3">
        <v>0</v>
      </c>
      <c r="K20" s="3"/>
      <c r="L20" s="3">
        <v>19804.580000000002</v>
      </c>
      <c r="M20" s="3"/>
      <c r="N20" s="3">
        <v>0</v>
      </c>
      <c r="O20" s="14">
        <f>SUM(H21/(SUM(B21:J21)))</f>
        <v>9.251485909331103E-2</v>
      </c>
      <c r="P20" s="1" t="s">
        <v>19</v>
      </c>
      <c r="Q20" s="16"/>
      <c r="R20" s="3"/>
      <c r="T20" s="3"/>
    </row>
    <row r="21" spans="1:20" x14ac:dyDescent="0.2">
      <c r="A21" s="1" t="s">
        <v>10</v>
      </c>
      <c r="B21" s="3">
        <f>(B18+B19-B20)</f>
        <v>-153463.58000000002</v>
      </c>
      <c r="C21" s="3"/>
      <c r="D21" s="3">
        <f>(D18+D19-D20)</f>
        <v>1059849.69</v>
      </c>
      <c r="E21" s="3"/>
      <c r="F21" s="3">
        <f>(F18+F19-F20)</f>
        <v>305472.50999999995</v>
      </c>
      <c r="G21" s="3"/>
      <c r="H21" s="3">
        <f>(H18+H19-H20)</f>
        <v>123545.07</v>
      </c>
      <c r="I21" s="3"/>
      <c r="J21" s="3">
        <f>(J18+J19-J20)</f>
        <v>4.17</v>
      </c>
      <c r="K21" s="3"/>
      <c r="L21" s="3">
        <f>(L18+L19-L20)</f>
        <v>22528.28</v>
      </c>
      <c r="M21" s="3"/>
      <c r="N21" s="3">
        <f>(N18+N19-N20)</f>
        <v>1317.26</v>
      </c>
      <c r="O21" s="14">
        <f>SUM(J21/(SUM(B21:J21)))</f>
        <v>3.1226414977069257E-6</v>
      </c>
      <c r="P21" s="1" t="s">
        <v>20</v>
      </c>
      <c r="Q21" s="16"/>
      <c r="R21" s="3"/>
      <c r="T21" s="3"/>
    </row>
    <row r="22" spans="1:20" x14ac:dyDescent="0.2">
      <c r="A22" s="4">
        <v>43770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4">
        <f>SUM(B26/(SUM(B26:J26)))</f>
        <v>0.23203230043037346</v>
      </c>
      <c r="P22" s="1" t="s">
        <v>16</v>
      </c>
      <c r="Q22" s="16"/>
      <c r="R22" s="3"/>
      <c r="T22" s="3"/>
    </row>
    <row r="23" spans="1:20" x14ac:dyDescent="0.2">
      <c r="A23" s="1" t="s">
        <v>7</v>
      </c>
      <c r="B23" s="3">
        <v>-153463.57999999999</v>
      </c>
      <c r="C23" s="3"/>
      <c r="D23" s="3">
        <v>1059849.69</v>
      </c>
      <c r="E23" s="3"/>
      <c r="F23" s="3">
        <v>305472.51</v>
      </c>
      <c r="G23" s="3"/>
      <c r="H23" s="3">
        <f>(H20+H21-H22)</f>
        <v>123545.07</v>
      </c>
      <c r="I23" s="3"/>
      <c r="J23" s="3">
        <v>4.17</v>
      </c>
      <c r="K23" s="3"/>
      <c r="L23" s="3">
        <v>22528.28</v>
      </c>
      <c r="M23" s="3"/>
      <c r="N23" s="3">
        <v>1317.26</v>
      </c>
      <c r="O23" s="14">
        <f>SUM(D26/(SUM(B26:J26)))</f>
        <v>0.50993091217304742</v>
      </c>
      <c r="P23" s="1" t="s">
        <v>17</v>
      </c>
      <c r="Q23" s="16"/>
      <c r="R23" s="3"/>
      <c r="T23" s="3"/>
    </row>
    <row r="24" spans="1:20" x14ac:dyDescent="0.2">
      <c r="A24" s="5" t="s">
        <v>8</v>
      </c>
      <c r="B24" s="3">
        <v>993336.65</v>
      </c>
      <c r="C24" s="3"/>
      <c r="D24" s="3">
        <v>460754.02</v>
      </c>
      <c r="E24" s="3"/>
      <c r="F24" s="3">
        <v>296541.15000000002</v>
      </c>
      <c r="G24" s="3"/>
      <c r="H24" s="3">
        <v>25.31</v>
      </c>
      <c r="I24" s="3"/>
      <c r="J24" s="3">
        <v>0</v>
      </c>
      <c r="K24" s="3"/>
      <c r="L24" s="3">
        <v>24667.759999999998</v>
      </c>
      <c r="M24" s="3"/>
      <c r="N24" s="3">
        <v>0</v>
      </c>
      <c r="O24" s="14">
        <f>SUM(F26/(SUM(B26:J26)))</f>
        <v>0.21063418900510347</v>
      </c>
      <c r="P24" s="1" t="s">
        <v>18</v>
      </c>
      <c r="Q24" s="16"/>
      <c r="R24" s="3"/>
      <c r="T24" s="3"/>
    </row>
    <row r="25" spans="1:20" x14ac:dyDescent="0.2">
      <c r="A25" s="5" t="s">
        <v>9</v>
      </c>
      <c r="B25" s="3">
        <v>234984.56</v>
      </c>
      <c r="C25" s="3"/>
      <c r="D25" s="3">
        <v>191257.11</v>
      </c>
      <c r="E25" s="3"/>
      <c r="F25" s="3">
        <v>52908.21</v>
      </c>
      <c r="G25" s="3"/>
      <c r="H25" s="3">
        <v>0</v>
      </c>
      <c r="I25" s="3"/>
      <c r="J25" s="3">
        <v>0</v>
      </c>
      <c r="K25" s="3"/>
      <c r="L25" s="3">
        <v>13396.54</v>
      </c>
      <c r="M25" s="3"/>
      <c r="N25" s="3">
        <v>0</v>
      </c>
      <c r="O25" s="14">
        <f>SUM(H26/(SUM(B26:J26)))</f>
        <v>4.7400998799688579E-2</v>
      </c>
      <c r="P25" s="1" t="s">
        <v>19</v>
      </c>
      <c r="Q25" s="16"/>
      <c r="R25" s="3"/>
      <c r="T25" s="3"/>
    </row>
    <row r="26" spans="1:20" x14ac:dyDescent="0.2">
      <c r="A26" s="1" t="s">
        <v>10</v>
      </c>
      <c r="B26" s="3">
        <f>SUM(B23+B24-B25)</f>
        <v>604888.51</v>
      </c>
      <c r="C26" s="3"/>
      <c r="D26" s="3">
        <f>SUM(D23+D24-D25)</f>
        <v>1329346.6000000001</v>
      </c>
      <c r="E26" s="3"/>
      <c r="F26" s="3">
        <f>SUM(F23+F24-F25)</f>
        <v>549105.45000000007</v>
      </c>
      <c r="G26" s="3"/>
      <c r="H26" s="3">
        <f>SUM(H23+H24-H25)</f>
        <v>123570.38</v>
      </c>
      <c r="I26" s="3"/>
      <c r="J26" s="3">
        <f>(J23+J24-J25)</f>
        <v>4.17</v>
      </c>
      <c r="K26" s="3"/>
      <c r="L26" s="3">
        <f>SUM(L23+L24-L25)</f>
        <v>33799.499999999993</v>
      </c>
      <c r="M26" s="3"/>
      <c r="N26" s="3">
        <f>(N23+N24-N25)</f>
        <v>1317.26</v>
      </c>
      <c r="O26" s="14">
        <f>SUM(J26/(SUM(B26:J26)))</f>
        <v>1.5995917872446564E-6</v>
      </c>
      <c r="P26" s="1" t="s">
        <v>20</v>
      </c>
      <c r="Q26" s="16"/>
      <c r="R26" s="3"/>
      <c r="T26" s="3"/>
    </row>
    <row r="27" spans="1:20" x14ac:dyDescent="0.2">
      <c r="A27" s="4">
        <v>43800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4">
        <f>SUM(B31/(SUM(B31:J31)))</f>
        <v>0.17578553172744851</v>
      </c>
      <c r="P27" s="1" t="s">
        <v>16</v>
      </c>
      <c r="Q27" s="16"/>
      <c r="R27" s="3"/>
      <c r="T27" s="3"/>
    </row>
    <row r="28" spans="1:20" x14ac:dyDescent="0.2">
      <c r="A28" s="1" t="s">
        <v>7</v>
      </c>
      <c r="B28" s="3">
        <v>604888.51</v>
      </c>
      <c r="C28" s="3"/>
      <c r="D28" s="3">
        <v>1329346.6000000001</v>
      </c>
      <c r="E28" s="3"/>
      <c r="F28" s="3">
        <v>549105.44999999995</v>
      </c>
      <c r="G28" s="3"/>
      <c r="H28" s="3">
        <f>SUM(H25+H26-H27)</f>
        <v>123570.38</v>
      </c>
      <c r="I28" s="3"/>
      <c r="J28" s="3">
        <v>4.17</v>
      </c>
      <c r="K28" s="3"/>
      <c r="L28" s="3">
        <v>33799.5</v>
      </c>
      <c r="M28" s="3"/>
      <c r="N28" s="3">
        <v>1317.26</v>
      </c>
      <c r="O28" s="14">
        <f>SUM(D31/(SUM(B31:J31)))</f>
        <v>0.5552865180631722</v>
      </c>
      <c r="P28" s="1" t="s">
        <v>17</v>
      </c>
      <c r="Q28" s="16"/>
      <c r="R28" s="3"/>
      <c r="T28" s="3"/>
    </row>
    <row r="29" spans="1:20" x14ac:dyDescent="0.2">
      <c r="A29" s="5" t="s">
        <v>8</v>
      </c>
      <c r="B29" s="3">
        <v>103975.32</v>
      </c>
      <c r="C29" s="3"/>
      <c r="D29" s="3">
        <v>44365.51</v>
      </c>
      <c r="E29" s="3"/>
      <c r="F29" s="3">
        <v>30609.48</v>
      </c>
      <c r="G29" s="3"/>
      <c r="H29" s="3">
        <v>0</v>
      </c>
      <c r="I29" s="3"/>
      <c r="J29" s="3">
        <v>0</v>
      </c>
      <c r="K29" s="3"/>
      <c r="L29" s="3">
        <v>20442.740000000002</v>
      </c>
      <c r="M29" s="3"/>
      <c r="N29" s="3">
        <v>0</v>
      </c>
      <c r="O29" s="14">
        <f>SUM(F31/(SUM(B31:J31)))</f>
        <v>0.2183724631500705</v>
      </c>
      <c r="P29" s="1" t="s">
        <v>18</v>
      </c>
      <c r="Q29" s="16"/>
      <c r="R29" s="3"/>
      <c r="T29" s="3"/>
    </row>
    <row r="30" spans="1:20" x14ac:dyDescent="0.2">
      <c r="A30" s="5" t="s">
        <v>9</v>
      </c>
      <c r="B30" s="3">
        <v>279185.09000000003</v>
      </c>
      <c r="C30" s="3"/>
      <c r="D30" s="3">
        <v>16405.8</v>
      </c>
      <c r="E30" s="3"/>
      <c r="F30" s="3">
        <v>45939.46</v>
      </c>
      <c r="G30" s="3"/>
      <c r="H30" s="3">
        <v>0</v>
      </c>
      <c r="I30" s="3"/>
      <c r="J30" s="3">
        <v>0</v>
      </c>
      <c r="K30" s="3"/>
      <c r="L30" s="3">
        <v>13615.52</v>
      </c>
      <c r="M30" s="3"/>
      <c r="N30" s="3">
        <v>0</v>
      </c>
      <c r="O30" s="14">
        <f>SUM(H31/(SUM(B31:J31)))</f>
        <v>5.0553781073885265E-2</v>
      </c>
      <c r="P30" s="1" t="s">
        <v>19</v>
      </c>
      <c r="Q30" s="16"/>
      <c r="R30" s="3"/>
      <c r="T30" s="3"/>
    </row>
    <row r="31" spans="1:20" x14ac:dyDescent="0.2">
      <c r="A31" s="1" t="s">
        <v>10</v>
      </c>
      <c r="B31" s="3">
        <f>SUM(B28+B29-B30)</f>
        <v>429678.74000000005</v>
      </c>
      <c r="C31" s="3"/>
      <c r="D31" s="3">
        <f>SUM(D28+D29-D30)</f>
        <v>1357306.31</v>
      </c>
      <c r="E31" s="3"/>
      <c r="F31" s="3">
        <f>SUM(F28+F29-F30)</f>
        <v>533775.47</v>
      </c>
      <c r="G31" s="3"/>
      <c r="H31" s="3">
        <f>SUM(H28+H29-H30)</f>
        <v>123570.38</v>
      </c>
      <c r="I31" s="3"/>
      <c r="J31" s="3">
        <v>4.17</v>
      </c>
      <c r="K31" s="3"/>
      <c r="L31" s="3">
        <f>SUM(L28+L29-L30)</f>
        <v>40626.720000000001</v>
      </c>
      <c r="M31" s="3"/>
      <c r="N31" s="3">
        <v>1317.26</v>
      </c>
      <c r="O31" s="14">
        <f>SUM(J31/(SUM(B31:J31)))</f>
        <v>1.7059854236759776E-6</v>
      </c>
      <c r="P31" s="1" t="s">
        <v>20</v>
      </c>
      <c r="Q31" s="16"/>
      <c r="R31" s="3"/>
      <c r="T31" s="3"/>
    </row>
    <row r="32" spans="1:20" x14ac:dyDescent="0.2">
      <c r="A32" s="4">
        <v>43831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4">
        <f>SUM(B36/(SUM(B36:J36)))</f>
        <v>0.10631998348872826</v>
      </c>
      <c r="P32" s="1" t="s">
        <v>16</v>
      </c>
      <c r="Q32" s="16"/>
      <c r="R32" s="3"/>
      <c r="T32" s="3"/>
    </row>
    <row r="33" spans="1:20" x14ac:dyDescent="0.2">
      <c r="A33" s="1" t="s">
        <v>7</v>
      </c>
      <c r="B33" s="3">
        <v>429678.74</v>
      </c>
      <c r="C33" s="3"/>
      <c r="D33" s="3">
        <v>1357306.31</v>
      </c>
      <c r="E33" s="3"/>
      <c r="F33" s="3">
        <v>533755.47</v>
      </c>
      <c r="G33" s="3"/>
      <c r="H33" s="3">
        <f>SUM(H30+H31-H32)</f>
        <v>123570.38</v>
      </c>
      <c r="I33" s="3"/>
      <c r="J33" s="3">
        <v>4.17</v>
      </c>
      <c r="K33" s="3"/>
      <c r="L33" s="3">
        <v>40626.720000000001</v>
      </c>
      <c r="M33" s="3"/>
      <c r="N33" s="3">
        <v>1317.26</v>
      </c>
      <c r="O33" s="14">
        <f>SUM(D36/(SUM(B36:J36)))</f>
        <v>0.61661804625505723</v>
      </c>
      <c r="P33" s="1" t="s">
        <v>17</v>
      </c>
      <c r="Q33" s="16"/>
      <c r="R33" s="3"/>
      <c r="T33" s="3"/>
    </row>
    <row r="34" spans="1:20" x14ac:dyDescent="0.2">
      <c r="A34" s="5" t="s">
        <v>8</v>
      </c>
      <c r="B34" s="3">
        <v>54521.14</v>
      </c>
      <c r="C34" s="3"/>
      <c r="D34" s="3">
        <v>37140.199999999997</v>
      </c>
      <c r="E34" s="3"/>
      <c r="F34" s="3">
        <v>2782.91</v>
      </c>
      <c r="G34" s="3"/>
      <c r="H34" s="3">
        <v>0</v>
      </c>
      <c r="I34" s="3"/>
      <c r="J34" s="3">
        <v>0</v>
      </c>
      <c r="K34" s="3"/>
      <c r="L34" s="3">
        <v>19507.64</v>
      </c>
      <c r="M34" s="3"/>
      <c r="N34" s="3">
        <v>0</v>
      </c>
      <c r="O34" s="14">
        <f>SUM(F36/(SUM(B36:J36)))</f>
        <v>0.22081368010008176</v>
      </c>
      <c r="P34" s="1" t="s">
        <v>18</v>
      </c>
      <c r="Q34" s="16"/>
      <c r="R34" s="3"/>
      <c r="T34" s="3"/>
    </row>
    <row r="35" spans="1:20" x14ac:dyDescent="0.2">
      <c r="A35" s="5" t="s">
        <v>9</v>
      </c>
      <c r="B35" s="3">
        <v>250620.44</v>
      </c>
      <c r="C35" s="3"/>
      <c r="D35" s="3">
        <v>39768.93</v>
      </c>
      <c r="E35" s="3"/>
      <c r="F35" s="3">
        <v>51422.28</v>
      </c>
      <c r="G35" s="3"/>
      <c r="H35" s="3">
        <v>0</v>
      </c>
      <c r="I35" s="3"/>
      <c r="J35" s="3">
        <v>0</v>
      </c>
      <c r="K35" s="3"/>
      <c r="L35" s="3">
        <v>20429.03</v>
      </c>
      <c r="M35" s="3"/>
      <c r="N35" s="3">
        <v>0</v>
      </c>
      <c r="O35" s="14">
        <f>SUM(H36/(SUM(B36:J36)))</f>
        <v>5.6246392068136974E-2</v>
      </c>
      <c r="P35" s="1" t="s">
        <v>19</v>
      </c>
      <c r="Q35" s="16"/>
      <c r="R35" s="3"/>
      <c r="T35" s="3"/>
    </row>
    <row r="36" spans="1:20" x14ac:dyDescent="0.2">
      <c r="A36" s="1" t="s">
        <v>10</v>
      </c>
      <c r="B36" s="3">
        <f>SUM(B33+B34-B35)</f>
        <v>233579.44</v>
      </c>
      <c r="C36" s="3"/>
      <c r="D36" s="3">
        <f>SUM(D33+D34-D35)</f>
        <v>1354677.58</v>
      </c>
      <c r="E36" s="3"/>
      <c r="F36" s="3">
        <f>SUM(F33+F34-F35)</f>
        <v>485116.1</v>
      </c>
      <c r="G36" s="3"/>
      <c r="H36" s="3">
        <f>SUM(H33+H34-H35)</f>
        <v>123570.38</v>
      </c>
      <c r="I36" s="3"/>
      <c r="J36" s="3">
        <v>4.17</v>
      </c>
      <c r="K36" s="3"/>
      <c r="L36" s="3">
        <f>SUM(L33+L34-L35)</f>
        <v>39705.33</v>
      </c>
      <c r="M36" s="3"/>
      <c r="N36" s="3">
        <v>1317.26</v>
      </c>
      <c r="O36" s="14">
        <f>SUM(J36/(SUM(B36:J36)))</f>
        <v>1.8980879958783908E-6</v>
      </c>
      <c r="P36" s="1" t="s">
        <v>20</v>
      </c>
      <c r="Q36" s="16"/>
      <c r="R36" s="3"/>
      <c r="T36" s="3"/>
    </row>
    <row r="37" spans="1:20" x14ac:dyDescent="0.2">
      <c r="A37" s="4">
        <v>43862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4">
        <f>SUM(B41/(SUM(B41:J41)))</f>
        <v>8.4375148686807497E-2</v>
      </c>
      <c r="P37" s="1" t="s">
        <v>16</v>
      </c>
      <c r="Q37" s="16"/>
      <c r="R37" s="3"/>
      <c r="T37" s="3"/>
    </row>
    <row r="38" spans="1:20" x14ac:dyDescent="0.2">
      <c r="A38" s="1" t="s">
        <v>7</v>
      </c>
      <c r="B38" s="3">
        <v>233579.44</v>
      </c>
      <c r="C38" s="3"/>
      <c r="D38" s="3">
        <v>1354677.58</v>
      </c>
      <c r="E38" s="3"/>
      <c r="F38" s="3">
        <v>485116.1</v>
      </c>
      <c r="G38" s="3"/>
      <c r="H38" s="3">
        <f>SUM(H35+H36-H37)</f>
        <v>123570.38</v>
      </c>
      <c r="I38" s="3"/>
      <c r="J38" s="3">
        <v>4.17</v>
      </c>
      <c r="K38" s="3"/>
      <c r="L38" s="3">
        <v>39705.33</v>
      </c>
      <c r="M38" s="3"/>
      <c r="N38" s="3">
        <v>1317.26</v>
      </c>
      <c r="O38" s="14">
        <f>SUM(D41/(SUM(B41:J41)))</f>
        <v>0.64417085183788647</v>
      </c>
      <c r="P38" s="1" t="s">
        <v>17</v>
      </c>
      <c r="Q38" s="16"/>
      <c r="R38" s="3"/>
      <c r="T38" s="3"/>
    </row>
    <row r="39" spans="1:20" x14ac:dyDescent="0.2">
      <c r="A39" s="5" t="s">
        <v>8</v>
      </c>
      <c r="B39" s="3">
        <v>215057.52</v>
      </c>
      <c r="C39" s="3"/>
      <c r="D39" s="3">
        <v>17171.02</v>
      </c>
      <c r="E39" s="3"/>
      <c r="F39" s="3">
        <v>12056.32</v>
      </c>
      <c r="G39" s="3"/>
      <c r="H39" s="3">
        <v>0</v>
      </c>
      <c r="I39" s="3"/>
      <c r="J39" s="3">
        <v>0</v>
      </c>
      <c r="K39" s="3"/>
      <c r="L39" s="3">
        <v>19285.18</v>
      </c>
      <c r="M39" s="3"/>
      <c r="N39" s="3">
        <v>0</v>
      </c>
      <c r="O39" s="14">
        <f>SUM(F41/(SUM(B41:J41)))</f>
        <v>0.21335469408365201</v>
      </c>
      <c r="P39" s="1" t="s">
        <v>18</v>
      </c>
      <c r="Q39" s="16"/>
      <c r="R39" s="3"/>
      <c r="T39" s="3"/>
    </row>
    <row r="40" spans="1:20" x14ac:dyDescent="0.2">
      <c r="A40" s="5" t="s">
        <v>9</v>
      </c>
      <c r="B40" s="3">
        <v>269174.90000000002</v>
      </c>
      <c r="C40" s="3"/>
      <c r="D40" s="3">
        <v>1726.83</v>
      </c>
      <c r="E40" s="3"/>
      <c r="F40" s="3">
        <v>43376.800000000003</v>
      </c>
      <c r="G40" s="3"/>
      <c r="H40" s="3">
        <v>0</v>
      </c>
      <c r="I40" s="3"/>
      <c r="J40" s="3">
        <v>0</v>
      </c>
      <c r="K40" s="3"/>
      <c r="L40" s="3">
        <v>16268.16</v>
      </c>
      <c r="M40" s="3"/>
      <c r="N40" s="3">
        <v>0</v>
      </c>
      <c r="O40" s="14">
        <f>SUM(H41/(SUM(B41:J41)))</f>
        <v>5.809734484149634E-2</v>
      </c>
      <c r="P40" s="1" t="s">
        <v>19</v>
      </c>
      <c r="Q40" s="16"/>
      <c r="R40" s="3"/>
      <c r="T40" s="3"/>
    </row>
    <row r="41" spans="1:20" x14ac:dyDescent="0.2">
      <c r="A41" s="1" t="s">
        <v>10</v>
      </c>
      <c r="B41" s="3">
        <f>SUM(B38+B39-B40)</f>
        <v>179462.05999999994</v>
      </c>
      <c r="C41" s="3"/>
      <c r="D41" s="3">
        <f>SUM(D38+D39-D40)</f>
        <v>1370121.77</v>
      </c>
      <c r="E41" s="3"/>
      <c r="F41" s="3">
        <f>SUM(F38+F39-F40)</f>
        <v>453795.62</v>
      </c>
      <c r="G41" s="3"/>
      <c r="H41" s="3">
        <f>SUM(H38+H39-H40)</f>
        <v>123570.38</v>
      </c>
      <c r="I41" s="3"/>
      <c r="J41" s="3">
        <v>4.17</v>
      </c>
      <c r="K41" s="3"/>
      <c r="L41" s="3">
        <f>SUM(L38+L39-L40)</f>
        <v>42722.350000000006</v>
      </c>
      <c r="M41" s="3"/>
      <c r="N41" s="3">
        <v>1317.26</v>
      </c>
      <c r="O41" s="14">
        <f>SUM(J41/(SUM(B41:J41)))</f>
        <v>1.9605501576432777E-6</v>
      </c>
      <c r="P41" s="1" t="s">
        <v>20</v>
      </c>
      <c r="Q41" s="16"/>
      <c r="R41" s="3"/>
      <c r="T41" s="3"/>
    </row>
    <row r="42" spans="1:20" x14ac:dyDescent="0.2">
      <c r="A42" s="4">
        <v>43891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>
        <f>SUM(B46/(SUM(B46:J46)))</f>
        <v>8.5066736863341486E-2</v>
      </c>
      <c r="P42" s="1" t="s">
        <v>16</v>
      </c>
      <c r="Q42" s="16"/>
      <c r="R42" s="3"/>
      <c r="T42" s="3"/>
    </row>
    <row r="43" spans="1:20" x14ac:dyDescent="0.2">
      <c r="A43" s="1" t="s">
        <v>7</v>
      </c>
      <c r="B43" s="3">
        <v>179562.06</v>
      </c>
      <c r="C43" s="3"/>
      <c r="D43" s="3">
        <v>1370121.77</v>
      </c>
      <c r="E43" s="3"/>
      <c r="F43" s="3">
        <v>453795.62</v>
      </c>
      <c r="G43" s="3"/>
      <c r="H43" s="3">
        <f>SUM(H40+H41-H42)</f>
        <v>123570.38</v>
      </c>
      <c r="I43" s="3"/>
      <c r="J43" s="3">
        <v>4.17</v>
      </c>
      <c r="K43" s="3"/>
      <c r="L43" s="3">
        <v>42772.35</v>
      </c>
      <c r="M43" s="3"/>
      <c r="N43" s="3">
        <v>1317.26</v>
      </c>
      <c r="O43" s="14">
        <f>SUM(D46/(SUM(B46:J46)))</f>
        <v>0.65622376886338185</v>
      </c>
      <c r="P43" s="1" t="s">
        <v>17</v>
      </c>
      <c r="Q43" s="16"/>
      <c r="R43" s="3"/>
      <c r="T43" s="3"/>
    </row>
    <row r="44" spans="1:20" x14ac:dyDescent="0.2">
      <c r="A44" s="5" t="s">
        <v>8</v>
      </c>
      <c r="B44" s="3">
        <v>258042.73</v>
      </c>
      <c r="C44" s="3"/>
      <c r="D44" s="3">
        <v>36109.269999999997</v>
      </c>
      <c r="E44" s="3"/>
      <c r="F44" s="3">
        <v>16982.53</v>
      </c>
      <c r="G44" s="3"/>
      <c r="H44" s="3">
        <v>7.75</v>
      </c>
      <c r="I44" s="3"/>
      <c r="J44" s="3">
        <v>0</v>
      </c>
      <c r="K44" s="3"/>
      <c r="L44" s="3">
        <v>15667.92</v>
      </c>
      <c r="M44" s="3"/>
      <c r="N44" s="3">
        <v>0</v>
      </c>
      <c r="O44" s="14">
        <f>SUM(F46/(SUM(B46:J46)))</f>
        <v>0.2006092309003476</v>
      </c>
      <c r="P44" s="1" t="s">
        <v>18</v>
      </c>
      <c r="Q44" s="16"/>
      <c r="R44" s="3"/>
      <c r="T44" s="3"/>
    </row>
    <row r="45" spans="1:20" x14ac:dyDescent="0.2">
      <c r="A45" s="5" t="s">
        <v>9</v>
      </c>
      <c r="B45" s="3">
        <v>256663.39</v>
      </c>
      <c r="C45" s="3"/>
      <c r="D45" s="3">
        <v>10408.75</v>
      </c>
      <c r="E45" s="3"/>
      <c r="F45" s="3">
        <v>44071.82</v>
      </c>
      <c r="G45" s="3"/>
      <c r="H45" s="3">
        <v>0</v>
      </c>
      <c r="I45" s="3"/>
      <c r="J45" s="3">
        <v>0</v>
      </c>
      <c r="K45" s="3"/>
      <c r="L45" s="3">
        <v>15022.17</v>
      </c>
      <c r="M45" s="3"/>
      <c r="N45" s="3">
        <v>0</v>
      </c>
      <c r="O45" s="14">
        <f>SUM(H46/(SUM(B46:J46)))</f>
        <v>5.8098302913395197E-2</v>
      </c>
      <c r="P45" s="1" t="s">
        <v>19</v>
      </c>
      <c r="Q45" s="16"/>
      <c r="R45" s="3"/>
      <c r="T45" s="3"/>
    </row>
    <row r="46" spans="1:20" x14ac:dyDescent="0.2">
      <c r="A46" s="1" t="s">
        <v>10</v>
      </c>
      <c r="B46" s="3">
        <f>B43+B44-B45</f>
        <v>180941.40000000002</v>
      </c>
      <c r="C46" s="3"/>
      <c r="D46" s="3">
        <f>D43+D44-D45</f>
        <v>1395822.29</v>
      </c>
      <c r="E46" s="3"/>
      <c r="F46" s="3">
        <f>F43+F44-F45</f>
        <v>426706.33</v>
      </c>
      <c r="G46" s="3"/>
      <c r="H46" s="3">
        <f>H43+H44-H45</f>
        <v>123578.13</v>
      </c>
      <c r="I46" s="3"/>
      <c r="J46" s="3">
        <v>4.17</v>
      </c>
      <c r="K46" s="3"/>
      <c r="L46" s="3">
        <f>L43+L44-L45</f>
        <v>43418.1</v>
      </c>
      <c r="M46" s="3"/>
      <c r="N46" s="3">
        <v>1317.26</v>
      </c>
      <c r="O46" s="14">
        <f>SUM(J46/(SUM(B46:J46)))</f>
        <v>1.9604595339714072E-6</v>
      </c>
      <c r="P46" s="1" t="s">
        <v>20</v>
      </c>
      <c r="Q46" s="16"/>
      <c r="R46" s="3"/>
      <c r="T46" s="3"/>
    </row>
    <row r="47" spans="1:20" x14ac:dyDescent="0.2">
      <c r="A47" s="4">
        <v>43922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4">
        <f>SUM(B51/(SUM(B51:J51)))</f>
        <v>-6.7191924458958607E-3</v>
      </c>
      <c r="P47" s="1" t="s">
        <v>16</v>
      </c>
      <c r="Q47" s="16"/>
      <c r="R47" s="3"/>
      <c r="T47" s="3"/>
    </row>
    <row r="48" spans="1:20" x14ac:dyDescent="0.2">
      <c r="A48" s="1" t="s">
        <v>7</v>
      </c>
      <c r="B48" s="3">
        <v>180941.4</v>
      </c>
      <c r="C48" s="3"/>
      <c r="D48" s="3">
        <v>1395822.29</v>
      </c>
      <c r="E48" s="3"/>
      <c r="F48" s="3">
        <v>426706.33</v>
      </c>
      <c r="G48" s="3"/>
      <c r="H48" s="3">
        <f>SUM(H45+H46-H47)</f>
        <v>123578.13</v>
      </c>
      <c r="I48" s="3"/>
      <c r="J48" s="3">
        <v>4.17</v>
      </c>
      <c r="K48" s="3"/>
      <c r="L48" s="3">
        <v>43418.1</v>
      </c>
      <c r="M48" s="3"/>
      <c r="N48" s="3">
        <v>1317.26</v>
      </c>
      <c r="O48" s="14">
        <f>SUM(D51/(SUM(B51:J51)))</f>
        <v>0.73184592267089976</v>
      </c>
      <c r="P48" s="1" t="s">
        <v>17</v>
      </c>
      <c r="Q48" s="16"/>
      <c r="R48" s="3"/>
      <c r="T48" s="3"/>
    </row>
    <row r="49" spans="1:20" x14ac:dyDescent="0.2">
      <c r="A49" s="5" t="s">
        <v>8</v>
      </c>
      <c r="B49" s="3">
        <v>63053.38</v>
      </c>
      <c r="C49" s="3"/>
      <c r="D49" s="3">
        <v>19401.95</v>
      </c>
      <c r="E49" s="3"/>
      <c r="F49" s="3">
        <v>13819.54</v>
      </c>
      <c r="G49" s="3"/>
      <c r="H49" s="3">
        <v>0</v>
      </c>
      <c r="I49" s="3"/>
      <c r="J49" s="3">
        <v>0</v>
      </c>
      <c r="K49" s="3"/>
      <c r="L49" s="3">
        <v>4736.29</v>
      </c>
      <c r="M49" s="3"/>
      <c r="N49" s="3">
        <v>0</v>
      </c>
      <c r="O49" s="14">
        <f>SUM(F51/(SUM(B51:J51)))</f>
        <v>0.20982666433904021</v>
      </c>
      <c r="P49" s="1" t="s">
        <v>18</v>
      </c>
      <c r="Q49" s="16"/>
      <c r="R49" s="3"/>
      <c r="T49" s="3"/>
    </row>
    <row r="50" spans="1:20" x14ac:dyDescent="0.2">
      <c r="A50" s="5" t="s">
        <v>9</v>
      </c>
      <c r="B50" s="3">
        <v>256760.6</v>
      </c>
      <c r="C50" s="3"/>
      <c r="D50" s="3">
        <v>24787.31</v>
      </c>
      <c r="E50" s="3"/>
      <c r="F50" s="3">
        <v>41875.370000000003</v>
      </c>
      <c r="G50" s="3"/>
      <c r="H50" s="3">
        <v>0</v>
      </c>
      <c r="I50" s="3"/>
      <c r="J50" s="3">
        <v>0</v>
      </c>
      <c r="K50" s="3"/>
      <c r="L50" s="3">
        <v>10209.64</v>
      </c>
      <c r="M50" s="3"/>
      <c r="N50" s="3">
        <v>0</v>
      </c>
      <c r="O50" s="14">
        <f>SUM(H51/(SUM(B51:J51)))</f>
        <v>6.5044410588112334E-2</v>
      </c>
      <c r="P50" s="1" t="s">
        <v>19</v>
      </c>
      <c r="Q50" s="16"/>
      <c r="R50" s="3"/>
      <c r="T50" s="3"/>
    </row>
    <row r="51" spans="1:20" x14ac:dyDescent="0.2">
      <c r="A51" s="1" t="s">
        <v>10</v>
      </c>
      <c r="B51" s="3">
        <f>(B48+B49-B50)</f>
        <v>-12765.820000000007</v>
      </c>
      <c r="C51" s="3"/>
      <c r="D51" s="3">
        <f>D48+D49-D50</f>
        <v>1390436.93</v>
      </c>
      <c r="E51" s="3"/>
      <c r="F51" s="3">
        <f>F48+F49-F50</f>
        <v>398650.5</v>
      </c>
      <c r="G51" s="3"/>
      <c r="H51" s="3">
        <f>H48+H49-H50</f>
        <v>123578.13</v>
      </c>
      <c r="I51" s="3"/>
      <c r="J51" s="3">
        <v>4.17</v>
      </c>
      <c r="K51" s="3"/>
      <c r="L51" s="3">
        <f>L48+L49-L50</f>
        <v>37944.75</v>
      </c>
      <c r="M51" s="3"/>
      <c r="N51" s="3">
        <v>1317.26</v>
      </c>
      <c r="O51" s="14">
        <f>SUM(J51/(SUM(B51:J51)))</f>
        <v>2.1948478436469982E-6</v>
      </c>
      <c r="P51" s="1" t="s">
        <v>20</v>
      </c>
      <c r="Q51" s="16"/>
      <c r="R51" s="3"/>
      <c r="T51" s="3"/>
    </row>
    <row r="52" spans="1:20" x14ac:dyDescent="0.2">
      <c r="A52" s="4">
        <v>43952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4">
        <f>SUM(B56/(SUM(B56:J56)))</f>
        <v>0.20555764450959502</v>
      </c>
      <c r="P52" s="1" t="s">
        <v>16</v>
      </c>
      <c r="Q52" s="16"/>
      <c r="R52" s="3"/>
      <c r="T52" s="3"/>
    </row>
    <row r="53" spans="1:20" x14ac:dyDescent="0.2">
      <c r="A53" s="1" t="s">
        <v>7</v>
      </c>
      <c r="B53" s="3">
        <v>-12765.82</v>
      </c>
      <c r="C53" s="3"/>
      <c r="D53" s="7">
        <v>1390436.93</v>
      </c>
      <c r="E53" s="3"/>
      <c r="F53" s="3">
        <v>398650.5</v>
      </c>
      <c r="G53" s="3"/>
      <c r="H53" s="3">
        <f>H50+H51-H52</f>
        <v>123578.13</v>
      </c>
      <c r="I53" s="3"/>
      <c r="J53" s="3">
        <v>4.17</v>
      </c>
      <c r="K53" s="3"/>
      <c r="L53" s="3">
        <v>37944.75</v>
      </c>
      <c r="M53" s="3"/>
      <c r="N53" s="3">
        <v>1317.26</v>
      </c>
      <c r="O53" s="14">
        <f>SUM(D56/(SUM(B56:J56)))</f>
        <v>0.55730726758541993</v>
      </c>
      <c r="P53" s="1" t="s">
        <v>17</v>
      </c>
      <c r="Q53" s="16"/>
      <c r="R53" s="3"/>
      <c r="T53" s="3"/>
    </row>
    <row r="54" spans="1:20" x14ac:dyDescent="0.2">
      <c r="A54" s="5" t="s">
        <v>8</v>
      </c>
      <c r="B54" s="3">
        <v>927347.01399999997</v>
      </c>
      <c r="C54" s="3"/>
      <c r="D54" s="3">
        <v>455691.8</v>
      </c>
      <c r="E54" s="3"/>
      <c r="F54" s="3">
        <v>299725.90000000002</v>
      </c>
      <c r="G54" s="3"/>
      <c r="H54" s="3">
        <v>12.14</v>
      </c>
      <c r="I54" s="3"/>
      <c r="J54" s="3">
        <v>0</v>
      </c>
      <c r="K54" s="3"/>
      <c r="L54" s="3">
        <v>4115.21</v>
      </c>
      <c r="M54" s="3"/>
      <c r="N54" s="3">
        <v>0</v>
      </c>
      <c r="O54" s="14">
        <f>SUM(F56/(SUM(B56:J56)))</f>
        <v>0.19935759416838597</v>
      </c>
      <c r="P54" s="1" t="s">
        <v>18</v>
      </c>
      <c r="Q54" s="16"/>
      <c r="R54" s="3"/>
      <c r="T54" s="3"/>
    </row>
    <row r="55" spans="1:20" x14ac:dyDescent="0.2">
      <c r="A55" s="5" t="s">
        <v>9</v>
      </c>
      <c r="B55" s="3">
        <v>242115.96</v>
      </c>
      <c r="C55" s="3"/>
      <c r="D55" s="3">
        <v>22943.01</v>
      </c>
      <c r="E55" s="3"/>
      <c r="F55" s="3">
        <v>46194.13</v>
      </c>
      <c r="G55" s="3"/>
      <c r="H55" s="3">
        <v>8.42</v>
      </c>
      <c r="I55" s="3"/>
      <c r="J55" s="3">
        <v>0</v>
      </c>
      <c r="K55" s="3"/>
      <c r="L55" s="3">
        <v>11226.33</v>
      </c>
      <c r="M55" s="3"/>
      <c r="N55" s="3">
        <v>0</v>
      </c>
      <c r="O55" s="14">
        <f>SUM(H56/(SUM(B56:J56)))</f>
        <v>3.7776219060475763E-2</v>
      </c>
      <c r="P55" s="1" t="s">
        <v>19</v>
      </c>
      <c r="Q55" s="16"/>
      <c r="R55" s="3"/>
      <c r="T55" s="3"/>
    </row>
    <row r="56" spans="1:20" x14ac:dyDescent="0.2">
      <c r="A56" s="1" t="s">
        <v>10</v>
      </c>
      <c r="B56" s="3">
        <f>SUM(B53+B54-B55)</f>
        <v>672465.23400000005</v>
      </c>
      <c r="C56" s="3"/>
      <c r="D56" s="3">
        <f>SUM(D53+D54-D55)</f>
        <v>1823185.72</v>
      </c>
      <c r="E56" s="3"/>
      <c r="F56" s="3">
        <f>SUM(F53+F54-F55)</f>
        <v>652182.27</v>
      </c>
      <c r="G56" s="3"/>
      <c r="H56" s="3">
        <f>SUM(H53+H54-H55)</f>
        <v>123581.85</v>
      </c>
      <c r="I56" s="3"/>
      <c r="J56" s="3">
        <v>4.17</v>
      </c>
      <c r="K56" s="3"/>
      <c r="L56" s="3">
        <f>SUM(L53+L54-L55)</f>
        <v>30833.629999999997</v>
      </c>
      <c r="M56" s="3"/>
      <c r="N56" s="3">
        <v>1317.26</v>
      </c>
      <c r="O56" s="14">
        <f>SUM(J56/(SUM(B56:J56)))</f>
        <v>1.2746761234128144E-6</v>
      </c>
      <c r="P56" s="1" t="s">
        <v>20</v>
      </c>
      <c r="Q56" s="16"/>
      <c r="R56" s="3"/>
      <c r="T56" s="3"/>
    </row>
    <row r="57" spans="1:20" x14ac:dyDescent="0.2">
      <c r="A57" s="4">
        <v>43983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4">
        <f>SUM(B61/(SUM(B61:J61)))</f>
        <v>0.10319819423806662</v>
      </c>
      <c r="P57" s="1" t="s">
        <v>16</v>
      </c>
      <c r="Q57" s="16"/>
      <c r="R57" s="3"/>
      <c r="T57" s="3"/>
    </row>
    <row r="58" spans="1:20" x14ac:dyDescent="0.2">
      <c r="A58" s="1" t="s">
        <v>7</v>
      </c>
      <c r="B58" s="3">
        <v>672465.23</v>
      </c>
      <c r="C58" s="3"/>
      <c r="D58" s="3">
        <v>1823185.72</v>
      </c>
      <c r="E58" s="3"/>
      <c r="F58" s="3">
        <v>652182.27</v>
      </c>
      <c r="G58" s="3"/>
      <c r="H58" s="3">
        <v>123581.85</v>
      </c>
      <c r="I58" s="3"/>
      <c r="J58" s="3">
        <v>4.17</v>
      </c>
      <c r="K58" s="3"/>
      <c r="L58" s="3">
        <v>30833.63</v>
      </c>
      <c r="M58" s="3"/>
      <c r="N58" s="3">
        <v>1317.26</v>
      </c>
      <c r="O58" s="14">
        <f>SUM(D61/(SUM(B61:J61)))</f>
        <v>0.66265400586600265</v>
      </c>
      <c r="P58" s="1" t="s">
        <v>17</v>
      </c>
      <c r="Q58" s="16"/>
      <c r="R58" s="3"/>
      <c r="T58" s="3"/>
    </row>
    <row r="59" spans="1:20" x14ac:dyDescent="0.2">
      <c r="A59" s="5" t="s">
        <v>8</v>
      </c>
      <c r="B59" s="3">
        <v>197950.62</v>
      </c>
      <c r="C59" s="3"/>
      <c r="D59" s="3">
        <v>105502.89</v>
      </c>
      <c r="E59" s="3"/>
      <c r="F59" s="3">
        <v>61997.26</v>
      </c>
      <c r="G59" s="3"/>
      <c r="H59" s="3">
        <v>0</v>
      </c>
      <c r="I59" s="3"/>
      <c r="J59" s="3">
        <v>0</v>
      </c>
      <c r="K59" s="3"/>
      <c r="L59" s="3">
        <v>0</v>
      </c>
      <c r="M59" s="3"/>
      <c r="N59" s="3">
        <v>0</v>
      </c>
      <c r="O59" s="14">
        <f>SUM(F61/(SUM(B61:J61)))</f>
        <v>0.21430292155821165</v>
      </c>
      <c r="P59" s="1" t="s">
        <v>18</v>
      </c>
      <c r="Q59" s="16"/>
      <c r="R59" s="3"/>
      <c r="T59" s="3"/>
    </row>
    <row r="60" spans="1:20" x14ac:dyDescent="0.2">
      <c r="A60" s="5" t="s">
        <v>9</v>
      </c>
      <c r="B60" s="3">
        <v>578751.42000000004</v>
      </c>
      <c r="C60" s="3"/>
      <c r="D60" s="3">
        <v>55859.3</v>
      </c>
      <c r="E60" s="3"/>
      <c r="F60" s="3">
        <v>108504.79</v>
      </c>
      <c r="G60" s="3"/>
      <c r="H60" s="3">
        <v>67499.33</v>
      </c>
      <c r="I60" s="3"/>
      <c r="J60" s="3">
        <v>0</v>
      </c>
      <c r="K60" s="3"/>
      <c r="L60" s="3">
        <v>32111.83</v>
      </c>
      <c r="M60" s="3"/>
      <c r="N60" s="3">
        <v>0</v>
      </c>
      <c r="O60" s="14">
        <f>SUM(H61/(SUM(B61:J61)))</f>
        <v>1.9843402887079021E-2</v>
      </c>
      <c r="P60" s="1" t="s">
        <v>19</v>
      </c>
      <c r="Q60" s="16"/>
      <c r="R60" s="3"/>
      <c r="T60" s="3"/>
    </row>
    <row r="61" spans="1:20" x14ac:dyDescent="0.2">
      <c r="A61" s="1" t="s">
        <v>10</v>
      </c>
      <c r="B61" s="3">
        <f>SUM(B58+B59-B60)</f>
        <v>291664.42999999993</v>
      </c>
      <c r="C61" s="3">
        <f t="shared" ref="C61:M61" si="9">SUM(C58+C59-C60)</f>
        <v>0</v>
      </c>
      <c r="D61" s="3">
        <f t="shared" si="9"/>
        <v>1872829.3099999998</v>
      </c>
      <c r="E61" s="3">
        <f t="shared" si="9"/>
        <v>0</v>
      </c>
      <c r="F61" s="3">
        <f t="shared" si="9"/>
        <v>605674.74</v>
      </c>
      <c r="G61" s="3"/>
      <c r="H61" s="11">
        <v>56082.52</v>
      </c>
      <c r="I61" s="3">
        <f t="shared" si="9"/>
        <v>0</v>
      </c>
      <c r="J61" s="3">
        <f t="shared" si="9"/>
        <v>4.17</v>
      </c>
      <c r="K61" s="3">
        <f t="shared" si="9"/>
        <v>0</v>
      </c>
      <c r="L61" s="3">
        <f>SUM(L58+L59-L60)</f>
        <v>-1278.2000000000007</v>
      </c>
      <c r="M61" s="3">
        <f t="shared" si="9"/>
        <v>0</v>
      </c>
      <c r="N61" s="3">
        <v>1317.26</v>
      </c>
      <c r="O61" s="14">
        <f>SUM(J61/(SUM(B61:J61)))</f>
        <v>1.4754506402194395E-6</v>
      </c>
      <c r="P61" s="1" t="s">
        <v>20</v>
      </c>
      <c r="Q61" s="16"/>
      <c r="R61" s="3"/>
      <c r="T61" s="3"/>
    </row>
    <row r="62" spans="1:20" x14ac:dyDescent="0.2">
      <c r="A62" s="5" t="s">
        <v>26</v>
      </c>
      <c r="B62" s="3">
        <v>294109.11</v>
      </c>
      <c r="C62" s="3"/>
      <c r="D62" s="3">
        <v>0</v>
      </c>
      <c r="E62" s="3"/>
      <c r="F62" s="3">
        <v>67686.7</v>
      </c>
      <c r="G62" s="3"/>
      <c r="H62" s="18" t="s">
        <v>49</v>
      </c>
      <c r="I62" s="3"/>
      <c r="J62" s="3">
        <v>0</v>
      </c>
      <c r="K62" s="3"/>
      <c r="L62" s="3">
        <v>10180.6</v>
      </c>
      <c r="M62" s="3"/>
      <c r="N62" s="3">
        <v>0</v>
      </c>
      <c r="O62" s="17" t="s">
        <v>11</v>
      </c>
      <c r="T62" s="3"/>
    </row>
    <row r="63" spans="1:20" x14ac:dyDescent="0.2">
      <c r="A63" s="5" t="s">
        <v>43</v>
      </c>
      <c r="B63" s="3">
        <v>19042.12</v>
      </c>
      <c r="C63" s="3"/>
      <c r="D63" s="3">
        <v>0</v>
      </c>
      <c r="E63" s="3"/>
      <c r="F63" s="3">
        <v>0</v>
      </c>
      <c r="G63" s="3"/>
      <c r="H63" s="3">
        <v>0</v>
      </c>
      <c r="I63" s="3"/>
      <c r="J63" s="3">
        <v>0</v>
      </c>
      <c r="K63" s="3"/>
      <c r="L63" s="3">
        <v>0</v>
      </c>
      <c r="M63" s="3"/>
      <c r="N63" s="3">
        <v>0</v>
      </c>
      <c r="O63" s="17" t="s">
        <v>11</v>
      </c>
      <c r="T63" s="3"/>
    </row>
    <row r="64" spans="1:20" x14ac:dyDescent="0.2">
      <c r="A64" s="1" t="s">
        <v>15</v>
      </c>
      <c r="B64" s="3">
        <f>SUM(B61+B62-B63)</f>
        <v>566731.41999999993</v>
      </c>
      <c r="C64" s="3">
        <f t="shared" ref="C64:F64" si="10">SUM(C61+C62-C63)</f>
        <v>0</v>
      </c>
      <c r="D64" s="3">
        <v>1872829.31</v>
      </c>
      <c r="E64" s="3">
        <f t="shared" si="10"/>
        <v>0</v>
      </c>
      <c r="F64" s="3">
        <f t="shared" si="10"/>
        <v>673361.44</v>
      </c>
      <c r="G64" s="3"/>
      <c r="H64" s="3">
        <v>0</v>
      </c>
      <c r="I64" s="3"/>
      <c r="J64" s="3">
        <v>4.1399999999999997</v>
      </c>
      <c r="K64" s="3"/>
      <c r="L64" s="7">
        <f>SUM(L61+L62)</f>
        <v>8902.4</v>
      </c>
      <c r="M64" s="3"/>
      <c r="N64" s="3">
        <v>1317.26</v>
      </c>
      <c r="O64" s="18">
        <f>SUM(B64:N64)</f>
        <v>3123145.9699999997</v>
      </c>
      <c r="T64" s="3"/>
    </row>
    <row r="65" spans="1:22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7" t="s">
        <v>11</v>
      </c>
      <c r="P65" s="1" t="s">
        <v>16</v>
      </c>
      <c r="Q65" s="2">
        <f>SUM(R3,R8,R13,R17,R22,R27,R32,R37,R42,R47,R52,R57)</f>
        <v>0</v>
      </c>
      <c r="R65" s="1"/>
      <c r="S65" s="1"/>
      <c r="T65" s="2">
        <f>SUM(T3,T8,T13,T22,T32,T37,T42,T47,T52)</f>
        <v>0</v>
      </c>
      <c r="U65" s="2">
        <f>SUM(Q65+T65+(Q67*0.3))</f>
        <v>0</v>
      </c>
    </row>
    <row r="66" spans="1:22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7" t="s">
        <v>11</v>
      </c>
      <c r="P66" s="1" t="s">
        <v>17</v>
      </c>
      <c r="Q66" s="2" t="e">
        <f>SUM(R4,R9,#REF!,R18,R23,R28,R33,R38,R43,R48,R53,R58)</f>
        <v>#REF!</v>
      </c>
      <c r="R66" s="1"/>
      <c r="S66" s="1"/>
      <c r="T66" s="2" t="e">
        <f>SUM(T4,T9,#REF!,T23,T33,T38,T43,T48,T53)</f>
        <v>#REF!</v>
      </c>
      <c r="U66" s="2" t="e">
        <f>SUM(Q66+T66+(Q67*0.6))</f>
        <v>#REF!</v>
      </c>
    </row>
    <row r="67" spans="1:22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P67" s="1" t="s">
        <v>18</v>
      </c>
      <c r="Q67" s="2">
        <f>SUM(R5,R10,R14,R19,R24,R29,R34,R39,R44,R49,R54,R59)</f>
        <v>0</v>
      </c>
      <c r="R67" s="1"/>
      <c r="S67" s="1"/>
      <c r="T67" s="2"/>
      <c r="U67" s="1"/>
    </row>
    <row r="68" spans="1:22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P68" s="1"/>
      <c r="Q68" s="2"/>
      <c r="R68" s="1"/>
      <c r="S68" s="1"/>
      <c r="T68" s="2"/>
      <c r="U68" s="1"/>
    </row>
    <row r="69" spans="1:22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P69" s="1"/>
      <c r="Q69" s="2"/>
      <c r="R69" s="1"/>
      <c r="S69" s="1"/>
      <c r="T69" s="2"/>
      <c r="U69" s="1"/>
    </row>
    <row r="70" spans="1:22" x14ac:dyDescent="0.2">
      <c r="A70" s="1"/>
      <c r="B70" s="19"/>
      <c r="D70" s="20"/>
      <c r="E70" s="15"/>
      <c r="F70" s="20"/>
      <c r="G70" s="15"/>
      <c r="H70" s="15"/>
      <c r="I70" s="15"/>
      <c r="J70" s="15"/>
      <c r="K70" s="15"/>
      <c r="L70" s="19"/>
      <c r="M70" s="15"/>
      <c r="N70" s="15"/>
      <c r="P70" s="1" t="s">
        <v>19</v>
      </c>
      <c r="Q70" s="2">
        <f>SUM(R6,R11,R15,R20,R25,R30,R35,R40,R45,R50,R55,R60)</f>
        <v>0</v>
      </c>
      <c r="R70" s="1"/>
      <c r="S70" s="1"/>
      <c r="T70" s="1"/>
      <c r="U70" s="2"/>
      <c r="V70" s="2">
        <f>SUM(Q70+(Q67*0.1))</f>
        <v>0</v>
      </c>
    </row>
    <row r="71" spans="1:22" x14ac:dyDescent="0.2">
      <c r="P71" s="1" t="s">
        <v>20</v>
      </c>
      <c r="Q71" s="2">
        <f>SUM(R7,R12,R16,R21,R26,R31,R36,R41,R46,R51,R56,R61)</f>
        <v>0</v>
      </c>
      <c r="R71" s="1"/>
      <c r="S71" s="1"/>
      <c r="T71" s="2"/>
      <c r="U71" s="1"/>
    </row>
    <row r="72" spans="1:22" x14ac:dyDescent="0.2">
      <c r="A72" s="1"/>
      <c r="B72" s="3"/>
      <c r="D72" s="3"/>
      <c r="F72" s="3"/>
      <c r="H72" s="3"/>
      <c r="J72" s="3"/>
      <c r="L72" s="3"/>
      <c r="N72" s="3"/>
      <c r="T72" s="3"/>
    </row>
    <row r="73" spans="1:22" x14ac:dyDescent="0.2">
      <c r="A73" s="1"/>
      <c r="B73" s="21"/>
      <c r="D73" s="22"/>
      <c r="E73" s="23"/>
      <c r="F73" s="23"/>
      <c r="L73" s="21"/>
      <c r="T73" s="3"/>
    </row>
    <row r="74" spans="1:22" x14ac:dyDescent="0.2">
      <c r="A74" s="1"/>
      <c r="B74" s="3"/>
      <c r="D74" s="3"/>
      <c r="F74" s="3"/>
      <c r="L74" s="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2"/>
  <sheetViews>
    <sheetView zoomScaleNormal="100" workbookViewId="0">
      <pane ySplit="1" topLeftCell="A35" activePane="bottomLeft" state="frozen"/>
      <selection pane="bottomLeft" activeCell="L20" sqref="L20:L21"/>
    </sheetView>
  </sheetViews>
  <sheetFormatPr defaultRowHeight="12.75" x14ac:dyDescent="0.2"/>
  <cols>
    <col min="1" max="1" width="24" customWidth="1"/>
    <col min="2" max="2" width="14.7109375" customWidth="1"/>
    <col min="3" max="3" width="1.42578125" customWidth="1"/>
    <col min="4" max="4" width="12.42578125" customWidth="1"/>
    <col min="5" max="5" width="1.28515625" customWidth="1"/>
    <col min="6" max="6" width="14" customWidth="1"/>
    <col min="7" max="7" width="2.28515625" customWidth="1"/>
    <col min="8" max="8" width="12.140625" customWidth="1"/>
    <col min="9" max="9" width="1.28515625" customWidth="1"/>
    <col min="11" max="11" width="1.42578125" customWidth="1"/>
    <col min="12" max="12" width="14.28515625" customWidth="1"/>
    <col min="13" max="13" width="1.42578125" customWidth="1"/>
    <col min="14" max="14" width="13.85546875" customWidth="1"/>
    <col min="15" max="15" width="13" customWidth="1"/>
    <col min="17" max="17" width="13.710937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43282</v>
      </c>
      <c r="T2" s="3"/>
    </row>
    <row r="3" spans="1:20" x14ac:dyDescent="0.2">
      <c r="A3" s="1" t="s">
        <v>7</v>
      </c>
      <c r="B3" s="3">
        <v>588141.02</v>
      </c>
      <c r="C3" s="3"/>
      <c r="D3" s="3">
        <v>1306643.44</v>
      </c>
      <c r="E3" s="3"/>
      <c r="F3" s="3">
        <v>312205.09999999998</v>
      </c>
      <c r="G3" s="3"/>
      <c r="H3" s="3">
        <v>139997.01999999999</v>
      </c>
      <c r="I3" s="3"/>
      <c r="J3" s="3">
        <v>0</v>
      </c>
      <c r="K3" s="3"/>
      <c r="L3" s="3">
        <v>44051.15</v>
      </c>
      <c r="M3" s="3"/>
      <c r="N3" s="3">
        <v>6132.06</v>
      </c>
      <c r="O3" s="14">
        <f>SUM(B6/(SUM(B6:J6)))</f>
        <v>0.25580362183123667</v>
      </c>
      <c r="P3" s="1" t="s">
        <v>16</v>
      </c>
      <c r="R3" s="3"/>
      <c r="T3" s="3"/>
    </row>
    <row r="4" spans="1:20" x14ac:dyDescent="0.2">
      <c r="A4" s="5" t="s">
        <v>8</v>
      </c>
      <c r="B4" s="3">
        <v>152341.4</v>
      </c>
      <c r="C4" s="3"/>
      <c r="D4" s="3">
        <v>5388.21</v>
      </c>
      <c r="E4" s="3"/>
      <c r="F4" s="3">
        <v>1575.37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  <c r="O4" s="14">
        <f>SUM(D6/(SUM(B6:J6)))</f>
        <v>0.53711869523230749</v>
      </c>
      <c r="P4" s="1" t="s">
        <v>17</v>
      </c>
      <c r="R4" s="3"/>
      <c r="T4" s="3"/>
    </row>
    <row r="5" spans="1:20" x14ac:dyDescent="0.2">
      <c r="A5" s="5" t="s">
        <v>9</v>
      </c>
      <c r="B5" s="3">
        <v>239782.19</v>
      </c>
      <c r="C5" s="3"/>
      <c r="D5" s="3">
        <v>260696.05</v>
      </c>
      <c r="E5" s="3"/>
      <c r="F5" s="3">
        <v>38251.550000000003</v>
      </c>
      <c r="G5" s="3"/>
      <c r="H5" s="3">
        <v>10200</v>
      </c>
      <c r="I5" s="3"/>
      <c r="J5" s="3">
        <v>0</v>
      </c>
      <c r="K5" s="3"/>
      <c r="L5" s="3">
        <v>8575.1200000000008</v>
      </c>
      <c r="M5" s="3"/>
      <c r="N5" s="3">
        <v>2683.68</v>
      </c>
      <c r="O5" s="14">
        <f>SUM(F6/(SUM(B6:J6)))</f>
        <v>0.14076545492149875</v>
      </c>
      <c r="P5" s="1" t="s">
        <v>18</v>
      </c>
      <c r="R5" s="3"/>
      <c r="T5" s="3"/>
    </row>
    <row r="6" spans="1:20" x14ac:dyDescent="0.2">
      <c r="A6" s="1" t="s">
        <v>10</v>
      </c>
      <c r="B6" s="3">
        <f>SUM(B3+B4-B5)</f>
        <v>500700.23000000004</v>
      </c>
      <c r="C6" s="3"/>
      <c r="D6" s="3">
        <f>SUM(D3+D4-D5)</f>
        <v>1051335.5999999999</v>
      </c>
      <c r="E6" s="3"/>
      <c r="F6" s="3">
        <f>SUM(F3+F4-F5)</f>
        <v>275528.92</v>
      </c>
      <c r="G6" s="3"/>
      <c r="H6" s="3">
        <f>SUM(H3+H4-H5)</f>
        <v>129797.01999999999</v>
      </c>
      <c r="I6" s="3"/>
      <c r="J6" s="3">
        <f>SUM(J3+J4-J5)</f>
        <v>0</v>
      </c>
      <c r="K6" s="3"/>
      <c r="L6" s="3">
        <f>SUM(L3+L4-L5)</f>
        <v>35476.03</v>
      </c>
      <c r="M6" s="3"/>
      <c r="N6" s="3">
        <f>SUM(N3+N4-N5)</f>
        <v>3448.3800000000006</v>
      </c>
      <c r="O6" s="14">
        <f>SUM(H6/(SUM(B6:J6)))</f>
        <v>6.6312228014957092E-2</v>
      </c>
      <c r="P6" s="1" t="s">
        <v>19</v>
      </c>
      <c r="R6" s="3"/>
      <c r="T6" s="3"/>
    </row>
    <row r="7" spans="1:20" x14ac:dyDescent="0.2">
      <c r="A7" s="4">
        <v>43313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4">
        <f>SUM(J6/(SUM(B6:J6)))</f>
        <v>0</v>
      </c>
      <c r="P7" s="1" t="s">
        <v>20</v>
      </c>
      <c r="R7" s="3"/>
      <c r="T7" s="3"/>
    </row>
    <row r="8" spans="1:20" x14ac:dyDescent="0.2">
      <c r="A8" s="1" t="s">
        <v>7</v>
      </c>
      <c r="B8" s="3">
        <v>500700.23</v>
      </c>
      <c r="C8" s="3"/>
      <c r="D8" s="3">
        <v>1051335.6000000001</v>
      </c>
      <c r="E8" s="3"/>
      <c r="F8" s="3">
        <v>275528.92</v>
      </c>
      <c r="G8" s="3"/>
      <c r="H8" s="3">
        <v>129797.02</v>
      </c>
      <c r="I8" s="3"/>
      <c r="J8" s="3">
        <v>0</v>
      </c>
      <c r="K8" s="3"/>
      <c r="L8" s="3">
        <v>35476.03</v>
      </c>
      <c r="M8" s="3"/>
      <c r="N8" s="3">
        <v>3448.38</v>
      </c>
      <c r="O8" s="14">
        <f>SUM(B11/(SUM(B11:J11)))</f>
        <v>0.20629114763538858</v>
      </c>
      <c r="P8" s="1" t="s">
        <v>16</v>
      </c>
      <c r="R8" s="3"/>
      <c r="T8" s="3"/>
    </row>
    <row r="9" spans="1:20" x14ac:dyDescent="0.2">
      <c r="A9" s="5" t="s">
        <v>8</v>
      </c>
      <c r="B9" s="3">
        <v>84915.36</v>
      </c>
      <c r="C9" s="3"/>
      <c r="D9" s="3">
        <v>688.3</v>
      </c>
      <c r="E9" s="3"/>
      <c r="F9" s="3">
        <v>417.01</v>
      </c>
      <c r="G9" s="3"/>
      <c r="H9" s="3">
        <v>0</v>
      </c>
      <c r="I9" s="3"/>
      <c r="J9" s="3">
        <v>0</v>
      </c>
      <c r="K9" s="3"/>
      <c r="L9" s="3">
        <v>-1530.4</v>
      </c>
      <c r="M9" s="3"/>
      <c r="N9" s="3">
        <v>0</v>
      </c>
      <c r="O9" s="14">
        <f>SUM(D11/(SUM(B11:J11)))</f>
        <v>0.57189744405051202</v>
      </c>
      <c r="P9" s="1" t="s">
        <v>17</v>
      </c>
      <c r="R9" s="3"/>
      <c r="T9" s="3"/>
    </row>
    <row r="10" spans="1:20" x14ac:dyDescent="0.2">
      <c r="A10" s="5" t="s">
        <v>9</v>
      </c>
      <c r="B10" s="3">
        <v>241920.24</v>
      </c>
      <c r="C10" s="3"/>
      <c r="D10" s="3">
        <v>99203.12</v>
      </c>
      <c r="E10" s="3"/>
      <c r="F10" s="3">
        <v>36189.769999999997</v>
      </c>
      <c r="G10" s="3"/>
      <c r="H10" s="3">
        <v>0</v>
      </c>
      <c r="I10" s="3"/>
      <c r="J10" s="3">
        <v>0</v>
      </c>
      <c r="K10" s="3"/>
      <c r="L10" s="3">
        <v>1595.66</v>
      </c>
      <c r="M10" s="3"/>
      <c r="N10" s="3">
        <v>1602.46</v>
      </c>
      <c r="O10" s="14">
        <f>SUM(F11/(SUM(B11:J11)))</f>
        <v>0.14390527366475528</v>
      </c>
      <c r="P10" s="1" t="s">
        <v>18</v>
      </c>
      <c r="R10" s="3"/>
      <c r="T10" s="3"/>
    </row>
    <row r="11" spans="1:20" x14ac:dyDescent="0.2">
      <c r="A11" s="1" t="s">
        <v>10</v>
      </c>
      <c r="B11" s="3">
        <f>SUM(B8+B9-B10)</f>
        <v>343695.35</v>
      </c>
      <c r="C11" s="3"/>
      <c r="D11" s="3">
        <f>SUM(D8+D9-D10)</f>
        <v>952820.78000000014</v>
      </c>
      <c r="E11" s="3"/>
      <c r="F11" s="3">
        <f>SUM(F8+F9-F10)</f>
        <v>239756.16</v>
      </c>
      <c r="G11" s="3"/>
      <c r="H11" s="3">
        <f>SUM(H8+H9-H10)</f>
        <v>129797.02</v>
      </c>
      <c r="I11" s="3"/>
      <c r="J11" s="3">
        <f>SUM(J8+J9-J10)</f>
        <v>0</v>
      </c>
      <c r="K11" s="3"/>
      <c r="L11" s="3">
        <f>SUM(L8+L9-L10)</f>
        <v>32349.969999999998</v>
      </c>
      <c r="M11" s="3"/>
      <c r="N11" s="3">
        <f>SUM(N8+N9-N10)</f>
        <v>1845.92</v>
      </c>
      <c r="O11" s="14">
        <f>SUM(H11/(SUM(B11:J11)))</f>
        <v>7.7906134649344205E-2</v>
      </c>
      <c r="P11" s="1" t="s">
        <v>19</v>
      </c>
      <c r="R11" s="3"/>
      <c r="T11" s="3"/>
    </row>
    <row r="12" spans="1:20" x14ac:dyDescent="0.2">
      <c r="A12" s="4">
        <v>43344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4">
        <f>SUM(J11/(SUM(B11:J11)))</f>
        <v>0</v>
      </c>
      <c r="P12" s="1" t="s">
        <v>20</v>
      </c>
      <c r="R12" s="3"/>
      <c r="T12" s="3"/>
    </row>
    <row r="13" spans="1:20" x14ac:dyDescent="0.2">
      <c r="A13" s="1" t="s">
        <v>7</v>
      </c>
      <c r="B13" s="3">
        <v>343695.35</v>
      </c>
      <c r="C13" s="3"/>
      <c r="D13" s="3">
        <v>952820.78</v>
      </c>
      <c r="E13" s="3"/>
      <c r="F13" s="3">
        <v>239756.16</v>
      </c>
      <c r="G13" s="3"/>
      <c r="H13" s="3">
        <v>129797.02</v>
      </c>
      <c r="I13" s="3"/>
      <c r="J13" s="3">
        <v>0</v>
      </c>
      <c r="K13" s="3"/>
      <c r="L13" s="3">
        <v>32349.97</v>
      </c>
      <c r="M13" s="3"/>
      <c r="N13" s="3">
        <v>1845.92</v>
      </c>
      <c r="O13" s="14">
        <f>SUM(B17/(SUM(B17:J17)))</f>
        <v>0.10522333839632629</v>
      </c>
      <c r="P13" s="1" t="s">
        <v>16</v>
      </c>
      <c r="R13" s="3"/>
      <c r="T13" s="3"/>
    </row>
    <row r="14" spans="1:20" x14ac:dyDescent="0.2">
      <c r="A14" s="1" t="s">
        <v>46</v>
      </c>
      <c r="B14" s="3">
        <v>0</v>
      </c>
      <c r="C14" s="3"/>
      <c r="D14" s="3">
        <v>0</v>
      </c>
      <c r="E14" s="3"/>
      <c r="F14" s="3">
        <v>0</v>
      </c>
      <c r="G14" s="3"/>
      <c r="H14" s="3">
        <v>0</v>
      </c>
      <c r="I14" s="3"/>
      <c r="J14" s="3">
        <v>0</v>
      </c>
      <c r="K14" s="3"/>
      <c r="L14" s="3">
        <v>0</v>
      </c>
      <c r="M14" s="3"/>
      <c r="N14" s="3"/>
      <c r="O14" s="14">
        <f>SUM(D17/(SUM(B17:J17)))</f>
        <v>0.66258807809143205</v>
      </c>
      <c r="P14" s="1" t="s">
        <v>17</v>
      </c>
      <c r="Q14" s="16"/>
      <c r="R14" s="3"/>
      <c r="T14" s="3"/>
    </row>
    <row r="15" spans="1:20" x14ac:dyDescent="0.2">
      <c r="A15" s="5" t="s">
        <v>8</v>
      </c>
      <c r="B15" s="3">
        <v>45138.35</v>
      </c>
      <c r="C15" s="3"/>
      <c r="D15" s="3">
        <v>481.7</v>
      </c>
      <c r="E15" s="3"/>
      <c r="F15" s="3">
        <v>744.88</v>
      </c>
      <c r="G15" s="3"/>
      <c r="H15" s="3">
        <v>0</v>
      </c>
      <c r="I15" s="3"/>
      <c r="J15" s="3">
        <v>0</v>
      </c>
      <c r="K15" s="3"/>
      <c r="L15" s="3">
        <v>16315.35</v>
      </c>
      <c r="M15" s="3"/>
      <c r="N15" s="3">
        <v>0</v>
      </c>
      <c r="O15" s="14">
        <f>SUM(F17/(SUM(B17:J17)))</f>
        <v>0.13831464111724764</v>
      </c>
      <c r="P15" s="1" t="s">
        <v>18</v>
      </c>
      <c r="Q15" s="16"/>
      <c r="R15" s="3"/>
      <c r="T15" s="3"/>
    </row>
    <row r="16" spans="1:20" x14ac:dyDescent="0.2">
      <c r="A16" s="5" t="s">
        <v>9</v>
      </c>
      <c r="B16" s="3">
        <v>243344.17</v>
      </c>
      <c r="C16" s="3"/>
      <c r="D16" s="3">
        <v>37159.449999999997</v>
      </c>
      <c r="E16" s="3"/>
      <c r="F16" s="3">
        <v>49257.04</v>
      </c>
      <c r="G16" s="3"/>
      <c r="H16" s="3">
        <v>0</v>
      </c>
      <c r="I16" s="3"/>
      <c r="J16" s="3">
        <v>0</v>
      </c>
      <c r="K16" s="3"/>
      <c r="L16" s="3">
        <v>24952.65</v>
      </c>
      <c r="M16" s="3"/>
      <c r="N16" s="3">
        <v>0</v>
      </c>
      <c r="O16" s="14">
        <f>SUM(H17/(SUM(B17:J17)))</f>
        <v>9.3873942394993901E-2</v>
      </c>
      <c r="P16" s="1" t="s">
        <v>19</v>
      </c>
      <c r="Q16" s="16"/>
      <c r="R16" s="3"/>
      <c r="T16" s="3"/>
    </row>
    <row r="17" spans="1:20" x14ac:dyDescent="0.2">
      <c r="A17" s="1" t="s">
        <v>10</v>
      </c>
      <c r="B17" s="3">
        <f>SUM(B13+B14+B15-B16)</f>
        <v>145489.52999999994</v>
      </c>
      <c r="C17" s="3"/>
      <c r="D17" s="3">
        <f>SUM(D13+D15-D16)</f>
        <v>916143.03</v>
      </c>
      <c r="E17" s="3"/>
      <c r="F17" s="3">
        <f>SUM(F13-F14+F15-F16)</f>
        <v>191244</v>
      </c>
      <c r="G17" s="3"/>
      <c r="H17" s="3">
        <f>SUM(H13+H15-H16)</f>
        <v>129797.02</v>
      </c>
      <c r="I17" s="3"/>
      <c r="J17" s="3">
        <f>SUM(J13+J15-J16)</f>
        <v>0</v>
      </c>
      <c r="K17" s="3"/>
      <c r="L17" s="3">
        <f>SUM(L13-L14+L15-L16)</f>
        <v>23712.67</v>
      </c>
      <c r="M17" s="3"/>
      <c r="N17" s="3">
        <f>SUM(N13+N15-N16)</f>
        <v>1845.92</v>
      </c>
      <c r="O17" s="14">
        <f>SUM(J17/(SUM(B17:J17)))</f>
        <v>0</v>
      </c>
      <c r="P17" s="1" t="s">
        <v>20</v>
      </c>
      <c r="Q17" s="16"/>
      <c r="R17" s="3"/>
      <c r="T17" s="3"/>
    </row>
    <row r="18" spans="1:20" x14ac:dyDescent="0.2">
      <c r="A18" s="4">
        <v>43374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4">
        <f>SUM(B22/(SUM(B22:J22)))</f>
        <v>-4.4221519746284466E-2</v>
      </c>
      <c r="P18" s="1" t="s">
        <v>16</v>
      </c>
      <c r="Q18" s="16"/>
      <c r="R18" s="3"/>
      <c r="T18" s="3"/>
    </row>
    <row r="19" spans="1:20" x14ac:dyDescent="0.2">
      <c r="A19" s="1" t="s">
        <v>7</v>
      </c>
      <c r="B19" s="3">
        <v>145489.53</v>
      </c>
      <c r="C19" s="3"/>
      <c r="D19" s="3">
        <v>916143.03</v>
      </c>
      <c r="E19" s="3"/>
      <c r="F19" s="3">
        <v>191244</v>
      </c>
      <c r="G19" s="3"/>
      <c r="H19" s="3">
        <v>129797.02</v>
      </c>
      <c r="I19" s="3"/>
      <c r="J19" s="3">
        <v>0</v>
      </c>
      <c r="K19" s="3"/>
      <c r="L19" s="3">
        <v>23712.67</v>
      </c>
      <c r="M19" s="3"/>
      <c r="N19" s="3">
        <v>1845.92</v>
      </c>
      <c r="O19" s="14">
        <f>SUM(D22/(SUM(B22:J22)))</f>
        <v>0.79322294324776133</v>
      </c>
      <c r="P19" s="1" t="s">
        <v>17</v>
      </c>
      <c r="Q19" s="16"/>
      <c r="R19" s="3"/>
      <c r="T19" s="3"/>
    </row>
    <row r="20" spans="1:20" x14ac:dyDescent="0.2">
      <c r="A20" s="5" t="s">
        <v>8</v>
      </c>
      <c r="B20" s="3">
        <v>43096.63</v>
      </c>
      <c r="C20" s="3"/>
      <c r="D20" s="3">
        <v>14184.41</v>
      </c>
      <c r="E20" s="3"/>
      <c r="F20" s="3">
        <v>4811.13</v>
      </c>
      <c r="G20" s="3"/>
      <c r="H20" s="3">
        <v>0</v>
      </c>
      <c r="I20" s="3"/>
      <c r="J20" s="3">
        <v>0</v>
      </c>
      <c r="K20" s="3"/>
      <c r="L20" s="3">
        <v>27618.61</v>
      </c>
      <c r="M20" s="3"/>
      <c r="N20" s="3">
        <v>0</v>
      </c>
      <c r="O20" s="14">
        <f>SUM(F22/(SUM(B22:J22)))</f>
        <v>0.13471659805230382</v>
      </c>
      <c r="P20" s="1" t="s">
        <v>18</v>
      </c>
      <c r="Q20" s="16"/>
      <c r="R20" s="3"/>
      <c r="S20" s="16"/>
      <c r="T20" s="3"/>
    </row>
    <row r="21" spans="1:20" x14ac:dyDescent="0.2">
      <c r="A21" s="5" t="s">
        <v>9</v>
      </c>
      <c r="B21" s="3">
        <v>237947.39</v>
      </c>
      <c r="C21" s="3"/>
      <c r="D21" s="3">
        <v>44911.01</v>
      </c>
      <c r="E21" s="3"/>
      <c r="F21" s="3">
        <v>45680.9</v>
      </c>
      <c r="G21" s="3"/>
      <c r="H21" s="3">
        <v>0</v>
      </c>
      <c r="I21" s="3"/>
      <c r="J21" s="3">
        <v>0</v>
      </c>
      <c r="K21" s="3"/>
      <c r="L21" s="3">
        <v>16979.73</v>
      </c>
      <c r="M21" s="3"/>
      <c r="N21" s="3">
        <v>0</v>
      </c>
      <c r="O21" s="14">
        <f>SUM(H22/(SUM(B22:J22)))</f>
        <v>0.11628197844621942</v>
      </c>
      <c r="P21" s="1" t="s">
        <v>19</v>
      </c>
      <c r="Q21" s="16"/>
      <c r="R21" s="3"/>
      <c r="T21" s="3"/>
    </row>
    <row r="22" spans="1:20" x14ac:dyDescent="0.2">
      <c r="A22" s="1" t="s">
        <v>10</v>
      </c>
      <c r="B22" s="3">
        <f>SUM(B19+B20-B21)</f>
        <v>-49361.23000000001</v>
      </c>
      <c r="C22" s="3"/>
      <c r="D22" s="3">
        <f>SUM(D19+D20-D21)</f>
        <v>885416.43</v>
      </c>
      <c r="E22" s="3"/>
      <c r="F22" s="3">
        <f>SUM(F19+F20-F21)</f>
        <v>150374.23000000001</v>
      </c>
      <c r="G22" s="3"/>
      <c r="H22" s="3">
        <f>SUM(H19+H20-H21)</f>
        <v>129797.02</v>
      </c>
      <c r="I22" s="3"/>
      <c r="J22" s="3">
        <f>SUM(J19+J20-J21)</f>
        <v>0</v>
      </c>
      <c r="K22" s="3"/>
      <c r="L22" s="3">
        <f>SUM(L19+L20-L21)</f>
        <v>34351.550000000003</v>
      </c>
      <c r="M22" s="3"/>
      <c r="N22" s="3">
        <f>SUM(N19+N20-N21)</f>
        <v>1845.92</v>
      </c>
      <c r="O22" s="14">
        <f>SUM(J22/(SUM(B22:J22)))</f>
        <v>0</v>
      </c>
      <c r="P22" s="1" t="s">
        <v>20</v>
      </c>
      <c r="Q22" s="16"/>
      <c r="R22" s="3"/>
      <c r="T22" s="3"/>
    </row>
    <row r="23" spans="1:20" x14ac:dyDescent="0.2">
      <c r="A23" s="4">
        <v>43405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4">
        <f>SUM(B27/(SUM(B27:J27)))</f>
        <v>0.2740597047338188</v>
      </c>
      <c r="P23" s="1" t="s">
        <v>16</v>
      </c>
      <c r="Q23" s="16"/>
      <c r="R23" s="3"/>
      <c r="T23" s="3"/>
    </row>
    <row r="24" spans="1:20" x14ac:dyDescent="0.2">
      <c r="A24" s="1" t="s">
        <v>7</v>
      </c>
      <c r="B24" s="3">
        <v>-49361.23</v>
      </c>
      <c r="C24" s="3"/>
      <c r="D24" s="3">
        <v>885416.43</v>
      </c>
      <c r="E24" s="3"/>
      <c r="F24" s="3">
        <v>150374.23000000001</v>
      </c>
      <c r="G24" s="3"/>
      <c r="H24" s="3">
        <v>129797.02</v>
      </c>
      <c r="I24" s="3"/>
      <c r="J24" s="3">
        <v>0</v>
      </c>
      <c r="K24" s="3"/>
      <c r="L24" s="3">
        <v>34351.550000000003</v>
      </c>
      <c r="M24" s="3"/>
      <c r="N24" s="3">
        <v>1845.92</v>
      </c>
      <c r="O24" s="14">
        <f>SUM(D27/(SUM(B27:J27)))</f>
        <v>0.49488239324050787</v>
      </c>
      <c r="P24" s="1" t="s">
        <v>17</v>
      </c>
      <c r="Q24" s="16"/>
      <c r="R24" s="3"/>
      <c r="T24" s="3"/>
    </row>
    <row r="25" spans="1:20" x14ac:dyDescent="0.2">
      <c r="A25" s="5" t="s">
        <v>8</v>
      </c>
      <c r="B25" s="3">
        <v>936125.01</v>
      </c>
      <c r="C25" s="3"/>
      <c r="D25" s="3">
        <v>431615.46</v>
      </c>
      <c r="E25" s="3"/>
      <c r="F25" s="3">
        <v>262019.99</v>
      </c>
      <c r="G25" s="3"/>
      <c r="H25" s="3">
        <v>0</v>
      </c>
      <c r="I25" s="3"/>
      <c r="J25" s="3">
        <v>0</v>
      </c>
      <c r="K25" s="3"/>
      <c r="L25" s="3">
        <v>20429.330000000002</v>
      </c>
      <c r="M25" s="3"/>
      <c r="N25" s="3">
        <v>0</v>
      </c>
      <c r="O25" s="14">
        <f>SUM(F27/(SUM(B27:J27)))</f>
        <v>0.17142962095241468</v>
      </c>
      <c r="P25" s="1" t="s">
        <v>18</v>
      </c>
      <c r="Q25" s="16"/>
      <c r="R25" s="3"/>
      <c r="T25" s="3"/>
    </row>
    <row r="26" spans="1:20" x14ac:dyDescent="0.2">
      <c r="A26" s="5" t="s">
        <v>9</v>
      </c>
      <c r="B26" s="3">
        <v>290198.99</v>
      </c>
      <c r="C26" s="3"/>
      <c r="D26" s="3">
        <v>239787.02</v>
      </c>
      <c r="E26" s="3"/>
      <c r="F26" s="3">
        <v>39231.46</v>
      </c>
      <c r="G26" s="3"/>
      <c r="H26" s="3">
        <v>0</v>
      </c>
      <c r="I26" s="3"/>
      <c r="J26" s="3">
        <v>0</v>
      </c>
      <c r="K26" s="3"/>
      <c r="L26" s="3">
        <v>16386.47</v>
      </c>
      <c r="M26" s="3"/>
      <c r="N26" s="3">
        <v>0</v>
      </c>
      <c r="O26" s="14">
        <f>SUM(H27/(SUM(B27:J27)))</f>
        <v>5.9628281073258731E-2</v>
      </c>
      <c r="P26" s="1" t="s">
        <v>19</v>
      </c>
      <c r="Q26" s="16"/>
      <c r="R26" s="3"/>
      <c r="T26" s="3"/>
    </row>
    <row r="27" spans="1:20" x14ac:dyDescent="0.2">
      <c r="A27" s="1" t="s">
        <v>10</v>
      </c>
      <c r="B27" s="3">
        <f>SUM(B24+B25-B26)</f>
        <v>596564.79</v>
      </c>
      <c r="C27" s="3"/>
      <c r="D27" s="3">
        <f>SUM(D24+D25-D26)</f>
        <v>1077244.8700000001</v>
      </c>
      <c r="E27" s="3"/>
      <c r="F27" s="3">
        <f>SUM(F24+F25-F26)</f>
        <v>373162.75999999995</v>
      </c>
      <c r="G27" s="3"/>
      <c r="H27" s="3">
        <f>SUM(H24+H25-H26)</f>
        <v>129797.02</v>
      </c>
      <c r="I27" s="3"/>
      <c r="J27" s="3">
        <f>SUM(J24+J25-J26)</f>
        <v>0</v>
      </c>
      <c r="K27" s="3"/>
      <c r="L27" s="3">
        <f>SUM(L24+L25-L26)</f>
        <v>38394.410000000003</v>
      </c>
      <c r="M27" s="3"/>
      <c r="N27" s="3">
        <f>SUM(N24+N25-N26)</f>
        <v>1845.92</v>
      </c>
      <c r="O27" s="14">
        <f>SUM(J27/(SUM(B27:J27)))</f>
        <v>0</v>
      </c>
      <c r="P27" s="1" t="s">
        <v>20</v>
      </c>
      <c r="Q27" s="16"/>
      <c r="R27" s="3"/>
      <c r="T27" s="3"/>
    </row>
    <row r="28" spans="1:20" x14ac:dyDescent="0.2">
      <c r="A28" s="4">
        <v>43435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4">
        <f>SUM(B32/(SUM(B32:J32)))</f>
        <v>0.21967854235700734</v>
      </c>
      <c r="P28" s="1" t="s">
        <v>16</v>
      </c>
      <c r="Q28" s="16"/>
      <c r="R28" s="3"/>
      <c r="T28" s="3"/>
    </row>
    <row r="29" spans="1:20" x14ac:dyDescent="0.2">
      <c r="A29" s="1" t="s">
        <v>7</v>
      </c>
      <c r="B29" s="3">
        <v>596564.79</v>
      </c>
      <c r="C29" s="3"/>
      <c r="D29" s="3">
        <v>1077244.8700000001</v>
      </c>
      <c r="E29" s="3"/>
      <c r="F29" s="3">
        <v>373162.76</v>
      </c>
      <c r="G29" s="3"/>
      <c r="H29" s="3">
        <v>129797.02</v>
      </c>
      <c r="I29" s="3"/>
      <c r="J29" s="3">
        <v>0</v>
      </c>
      <c r="K29" s="3"/>
      <c r="L29" s="3">
        <v>38394.410000000003</v>
      </c>
      <c r="M29" s="3"/>
      <c r="N29" s="3">
        <v>1845.92</v>
      </c>
      <c r="O29" s="14">
        <f>SUM(D32/(SUM(B32:J32)))</f>
        <v>0.5383150460162196</v>
      </c>
      <c r="P29" s="1" t="s">
        <v>17</v>
      </c>
      <c r="Q29" s="16"/>
      <c r="R29" s="3"/>
      <c r="T29" s="3"/>
    </row>
    <row r="30" spans="1:20" x14ac:dyDescent="0.2">
      <c r="A30" s="5" t="s">
        <v>8</v>
      </c>
      <c r="B30" s="3">
        <v>87567.38</v>
      </c>
      <c r="C30" s="3"/>
      <c r="D30" s="3">
        <v>53599.28</v>
      </c>
      <c r="E30" s="3"/>
      <c r="F30" s="3">
        <v>32451.61</v>
      </c>
      <c r="G30" s="3"/>
      <c r="H30" s="3">
        <v>1.01</v>
      </c>
      <c r="I30" s="3"/>
      <c r="J30" s="3">
        <v>0</v>
      </c>
      <c r="K30" s="3"/>
      <c r="L30" s="3">
        <v>18279.830000000002</v>
      </c>
      <c r="M30" s="3"/>
      <c r="N30" s="3">
        <v>0</v>
      </c>
      <c r="O30" s="14">
        <f>SUM(F32/(SUM(B32:J32)))</f>
        <v>0.17668216550706564</v>
      </c>
      <c r="P30" s="1" t="s">
        <v>18</v>
      </c>
      <c r="Q30" s="16"/>
      <c r="R30" s="3"/>
      <c r="T30" s="3"/>
    </row>
    <row r="31" spans="1:20" x14ac:dyDescent="0.2">
      <c r="A31" s="5" t="s">
        <v>9</v>
      </c>
      <c r="B31" s="3">
        <v>247635.1</v>
      </c>
      <c r="C31" s="3"/>
      <c r="D31" s="3">
        <v>61222.43</v>
      </c>
      <c r="E31" s="3"/>
      <c r="F31" s="3">
        <v>54550.28</v>
      </c>
      <c r="G31" s="3"/>
      <c r="H31" s="3">
        <v>0</v>
      </c>
      <c r="I31" s="3"/>
      <c r="J31" s="3">
        <v>0</v>
      </c>
      <c r="K31" s="3"/>
      <c r="L31" s="3">
        <v>14507.02</v>
      </c>
      <c r="M31" s="3"/>
      <c r="N31" s="3">
        <v>0</v>
      </c>
      <c r="O31" s="14">
        <f>SUM(H32/(SUM(B32:J32)))</f>
        <v>6.5324246119707302E-2</v>
      </c>
      <c r="P31" s="1" t="s">
        <v>19</v>
      </c>
      <c r="Q31" s="16"/>
      <c r="R31" s="3"/>
      <c r="T31" s="3"/>
    </row>
    <row r="32" spans="1:20" x14ac:dyDescent="0.2">
      <c r="A32" s="1" t="s">
        <v>10</v>
      </c>
      <c r="B32" s="3">
        <f>SUM(B29+B30-B31)</f>
        <v>436497.07000000007</v>
      </c>
      <c r="C32" s="3"/>
      <c r="D32" s="3">
        <f>SUM(D29+D30-D31)</f>
        <v>1069621.7200000002</v>
      </c>
      <c r="E32" s="3"/>
      <c r="F32" s="3">
        <f>SUM(F29+F30-F31)</f>
        <v>351064.08999999997</v>
      </c>
      <c r="G32" s="3"/>
      <c r="H32" s="3">
        <f>SUM(H29+H30-H31)</f>
        <v>129798.03</v>
      </c>
      <c r="I32" s="3"/>
      <c r="J32" s="3">
        <f>SUM(J29+J30-J31)</f>
        <v>0</v>
      </c>
      <c r="K32" s="3"/>
      <c r="L32" s="3">
        <f>SUM(L29+L30-L31)</f>
        <v>42167.22</v>
      </c>
      <c r="M32" s="3"/>
      <c r="N32" s="3">
        <f>SUM(N29+N30-N31)</f>
        <v>1845.92</v>
      </c>
      <c r="O32" s="14">
        <f>SUM(J32/(SUM(B32:J32)))</f>
        <v>0</v>
      </c>
      <c r="P32" s="1" t="s">
        <v>20</v>
      </c>
      <c r="Q32" s="16"/>
      <c r="R32" s="3"/>
      <c r="T32" s="3"/>
    </row>
    <row r="33" spans="1:20" x14ac:dyDescent="0.2">
      <c r="A33" s="4">
        <v>43466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4">
        <f>SUM(B37/(SUM(B37:J37)))</f>
        <v>0.17992269713988371</v>
      </c>
      <c r="P33" s="1" t="s">
        <v>16</v>
      </c>
      <c r="Q33" s="16"/>
      <c r="R33" s="3"/>
      <c r="T33" s="3"/>
    </row>
    <row r="34" spans="1:20" x14ac:dyDescent="0.2">
      <c r="A34" s="1" t="s">
        <v>7</v>
      </c>
      <c r="B34" s="3">
        <v>436497.07</v>
      </c>
      <c r="C34" s="3"/>
      <c r="D34" s="3">
        <v>1069621.72</v>
      </c>
      <c r="E34" s="3"/>
      <c r="F34" s="3">
        <v>351064.09</v>
      </c>
      <c r="G34" s="3"/>
      <c r="H34" s="3">
        <v>129798.03</v>
      </c>
      <c r="I34" s="3"/>
      <c r="J34" s="3">
        <v>0</v>
      </c>
      <c r="K34" s="3"/>
      <c r="L34" s="3">
        <v>42167.22</v>
      </c>
      <c r="M34" s="3"/>
      <c r="N34" s="3">
        <v>1845.92</v>
      </c>
      <c r="O34" s="14">
        <f>SUM(D37/(SUM(B37:J37)))</f>
        <v>0.58725113247261984</v>
      </c>
      <c r="P34" s="1" t="s">
        <v>17</v>
      </c>
      <c r="Q34" s="16"/>
      <c r="R34" s="3"/>
      <c r="T34" s="3"/>
    </row>
    <row r="35" spans="1:20" x14ac:dyDescent="0.2">
      <c r="A35" s="5" t="s">
        <v>8</v>
      </c>
      <c r="B35" s="3">
        <v>153172.47</v>
      </c>
      <c r="C35" s="3"/>
      <c r="D35" s="3">
        <v>42872.55</v>
      </c>
      <c r="E35" s="3"/>
      <c r="F35" s="3">
        <v>5083.3</v>
      </c>
      <c r="G35" s="3"/>
      <c r="H35" s="3">
        <v>15.6</v>
      </c>
      <c r="I35" s="3"/>
      <c r="J35" s="3">
        <v>0</v>
      </c>
      <c r="K35" s="3"/>
      <c r="L35" s="3">
        <v>15401.04</v>
      </c>
      <c r="M35" s="3"/>
      <c r="N35" s="3">
        <v>0</v>
      </c>
      <c r="O35" s="14">
        <f>SUM(F37/(SUM(B37:J37)))</f>
        <v>0.1641399209567771</v>
      </c>
      <c r="P35" s="1" t="s">
        <v>18</v>
      </c>
      <c r="Q35" s="16"/>
      <c r="R35" s="3"/>
      <c r="T35" s="3"/>
    </row>
    <row r="36" spans="1:20" x14ac:dyDescent="0.2">
      <c r="A36" s="5" t="s">
        <v>9</v>
      </c>
      <c r="B36" s="3">
        <v>249624.5</v>
      </c>
      <c r="C36" s="3"/>
      <c r="D36" s="3">
        <v>2618.54</v>
      </c>
      <c r="E36" s="3"/>
      <c r="F36" s="3">
        <v>45931.02</v>
      </c>
      <c r="G36" s="3"/>
      <c r="H36" s="3">
        <v>0</v>
      </c>
      <c r="I36" s="3"/>
      <c r="J36" s="3">
        <v>0</v>
      </c>
      <c r="K36" s="3"/>
      <c r="L36" s="3">
        <v>17523.5</v>
      </c>
      <c r="M36" s="3"/>
      <c r="N36" s="3">
        <v>0</v>
      </c>
      <c r="O36" s="14">
        <f>SUM(H37/(SUM(B37:J37)))</f>
        <v>6.8686249430719298E-2</v>
      </c>
      <c r="P36" s="1" t="s">
        <v>19</v>
      </c>
      <c r="Q36" s="16"/>
      <c r="R36" s="3"/>
      <c r="T36" s="3"/>
    </row>
    <row r="37" spans="1:20" x14ac:dyDescent="0.2">
      <c r="A37" s="1" t="s">
        <v>10</v>
      </c>
      <c r="B37" s="3">
        <f>SUM(B34+B35-B36)</f>
        <v>340045.04000000004</v>
      </c>
      <c r="C37" s="3"/>
      <c r="D37" s="3">
        <f>SUM(D34+D35-D36)</f>
        <v>1109875.73</v>
      </c>
      <c r="E37" s="3"/>
      <c r="F37" s="3">
        <f>SUM(F34+F35-F36)</f>
        <v>310216.37</v>
      </c>
      <c r="G37" s="3"/>
      <c r="H37" s="3">
        <f>SUM(H34+H35-H36)</f>
        <v>129813.63</v>
      </c>
      <c r="I37" s="3"/>
      <c r="J37" s="3">
        <f>SUM(J34+J35-J36)</f>
        <v>0</v>
      </c>
      <c r="K37" s="3"/>
      <c r="L37" s="3">
        <f>SUM(L34+L35-L36)</f>
        <v>40044.76</v>
      </c>
      <c r="M37" s="3"/>
      <c r="N37" s="3">
        <f>SUM(N34+N35-N36)</f>
        <v>1845.92</v>
      </c>
      <c r="O37" s="14">
        <f>SUM(J37/(SUM(B37:J37)))</f>
        <v>0</v>
      </c>
      <c r="P37" s="1" t="s">
        <v>20</v>
      </c>
      <c r="Q37" s="16"/>
      <c r="R37" s="3"/>
      <c r="T37" s="3"/>
    </row>
    <row r="38" spans="1:20" x14ac:dyDescent="0.2">
      <c r="A38" s="4">
        <v>43497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4">
        <f>SUM(B42/(SUM(B42:J42)))</f>
        <v>0.13240997942749694</v>
      </c>
      <c r="P38" s="1" t="s">
        <v>16</v>
      </c>
      <c r="Q38" s="16"/>
      <c r="R38" s="3"/>
      <c r="T38" s="3"/>
    </row>
    <row r="39" spans="1:20" x14ac:dyDescent="0.2">
      <c r="A39" s="1" t="s">
        <v>7</v>
      </c>
      <c r="B39" s="3">
        <v>340045.04</v>
      </c>
      <c r="C39" s="3"/>
      <c r="D39" s="3">
        <v>1109875.73</v>
      </c>
      <c r="E39" s="3"/>
      <c r="F39" s="3">
        <v>310216.37</v>
      </c>
      <c r="G39" s="3"/>
      <c r="H39" s="3">
        <v>129813.63</v>
      </c>
      <c r="I39" s="3"/>
      <c r="J39" s="3">
        <v>0</v>
      </c>
      <c r="K39" s="3"/>
      <c r="L39" s="3">
        <v>40044.76</v>
      </c>
      <c r="M39" s="3"/>
      <c r="N39" s="3">
        <v>1845.92</v>
      </c>
      <c r="O39" s="14">
        <f>SUM(D42/(SUM(B42:J42)))</f>
        <v>0.63497669192683748</v>
      </c>
      <c r="P39" s="1" t="s">
        <v>17</v>
      </c>
      <c r="Q39" s="16"/>
      <c r="R39" s="3"/>
      <c r="T39" s="3"/>
    </row>
    <row r="40" spans="1:20" x14ac:dyDescent="0.2">
      <c r="A40" s="5" t="s">
        <v>8</v>
      </c>
      <c r="B40" s="3">
        <v>129430.99</v>
      </c>
      <c r="C40" s="3"/>
      <c r="D40" s="3">
        <v>22477.07</v>
      </c>
      <c r="E40" s="3"/>
      <c r="F40" s="3">
        <v>14852.19</v>
      </c>
      <c r="G40" s="3"/>
      <c r="H40" s="3">
        <v>0</v>
      </c>
      <c r="I40" s="3"/>
      <c r="J40" s="3">
        <v>0</v>
      </c>
      <c r="K40" s="3"/>
      <c r="L40" s="3">
        <v>13299.17</v>
      </c>
      <c r="M40" s="3"/>
      <c r="N40" s="3">
        <v>0</v>
      </c>
      <c r="O40" s="14">
        <f>SUM(F42/(SUM(B42:J42)))</f>
        <v>0.15935612664716167</v>
      </c>
      <c r="P40" s="1" t="s">
        <v>18</v>
      </c>
      <c r="Q40" s="16"/>
      <c r="R40" s="3"/>
      <c r="T40" s="3"/>
    </row>
    <row r="41" spans="1:20" x14ac:dyDescent="0.2">
      <c r="A41" s="5" t="s">
        <v>9</v>
      </c>
      <c r="B41" s="3">
        <v>234842.17</v>
      </c>
      <c r="C41" s="3"/>
      <c r="D41" s="3">
        <v>7157.91</v>
      </c>
      <c r="E41" s="3"/>
      <c r="F41" s="3">
        <v>42685.440000000002</v>
      </c>
      <c r="G41" s="3"/>
      <c r="H41" s="3">
        <v>0</v>
      </c>
      <c r="I41" s="3"/>
      <c r="J41" s="3">
        <v>0</v>
      </c>
      <c r="K41" s="3"/>
      <c r="L41" s="3">
        <v>13324.66</v>
      </c>
      <c r="M41" s="3"/>
      <c r="N41" s="3">
        <v>0</v>
      </c>
      <c r="O41" s="14">
        <f>SUM(H42/(SUM(B42:J42)))</f>
        <v>7.3257201998503968E-2</v>
      </c>
      <c r="P41" s="1" t="s">
        <v>19</v>
      </c>
      <c r="Q41" s="16"/>
      <c r="R41" s="3"/>
      <c r="T41" s="3"/>
    </row>
    <row r="42" spans="1:20" x14ac:dyDescent="0.2">
      <c r="A42" s="1" t="s">
        <v>10</v>
      </c>
      <c r="B42" s="3">
        <f>SUM(B39+B40-B41)</f>
        <v>234633.85999999996</v>
      </c>
      <c r="C42" s="3"/>
      <c r="D42" s="3">
        <f>SUM(D39+D40-D41)</f>
        <v>1125194.8900000001</v>
      </c>
      <c r="E42" s="3"/>
      <c r="F42" s="3">
        <f>SUM(F39+F40-F41)</f>
        <v>282383.12</v>
      </c>
      <c r="G42" s="3"/>
      <c r="H42" s="3">
        <f>SUM(H39+H40-H41)</f>
        <v>129813.63</v>
      </c>
      <c r="I42" s="3"/>
      <c r="J42" s="3">
        <f>SUM(J39+J40-J41)</f>
        <v>0</v>
      </c>
      <c r="K42" s="3"/>
      <c r="L42" s="3">
        <f>SUM(L39+L40-L41)</f>
        <v>40019.270000000004</v>
      </c>
      <c r="M42" s="3"/>
      <c r="N42" s="3">
        <f>SUM(N39+N40-N41)</f>
        <v>1845.92</v>
      </c>
      <c r="O42" s="14">
        <f>SUM(J42/(SUM(B42:J42)))</f>
        <v>0</v>
      </c>
      <c r="P42" s="1" t="s">
        <v>20</v>
      </c>
      <c r="Q42" s="16"/>
      <c r="R42" s="3"/>
      <c r="T42" s="3"/>
    </row>
    <row r="43" spans="1:20" x14ac:dyDescent="0.2">
      <c r="A43" s="4">
        <v>43525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4">
        <f>SUM(B47/(SUM(B47:J47)))</f>
        <v>9.5188367769513019E-2</v>
      </c>
      <c r="P43" s="1" t="s">
        <v>16</v>
      </c>
      <c r="Q43" s="16"/>
      <c r="R43" s="3"/>
      <c r="T43" s="3"/>
    </row>
    <row r="44" spans="1:20" x14ac:dyDescent="0.2">
      <c r="A44" s="1" t="s">
        <v>7</v>
      </c>
      <c r="B44" s="3">
        <v>234633.86</v>
      </c>
      <c r="C44" s="3"/>
      <c r="D44" s="3">
        <v>1125194.8899999999</v>
      </c>
      <c r="E44" s="3"/>
      <c r="F44" s="3">
        <v>282383.12</v>
      </c>
      <c r="G44" s="3"/>
      <c r="H44" s="3">
        <v>129813.63</v>
      </c>
      <c r="I44" s="3"/>
      <c r="J44" s="3">
        <v>0</v>
      </c>
      <c r="K44" s="3"/>
      <c r="L44" s="3">
        <v>40019.269999999997</v>
      </c>
      <c r="M44" s="3"/>
      <c r="N44" s="3">
        <v>1845.92</v>
      </c>
      <c r="O44" s="14">
        <f>SUM(D47/(SUM(B47:J47)))</f>
        <v>0.67913625691409474</v>
      </c>
      <c r="P44" s="1" t="s">
        <v>17</v>
      </c>
      <c r="Q44" s="16"/>
      <c r="R44" s="3"/>
      <c r="T44" s="3"/>
    </row>
    <row r="45" spans="1:20" x14ac:dyDescent="0.2">
      <c r="A45" s="5" t="s">
        <v>8</v>
      </c>
      <c r="B45" s="3">
        <v>155634.66</v>
      </c>
      <c r="C45" s="3"/>
      <c r="D45" s="3">
        <v>10936.09</v>
      </c>
      <c r="E45" s="3"/>
      <c r="F45" s="3">
        <v>7697.09</v>
      </c>
      <c r="G45" s="3"/>
      <c r="H45" s="3">
        <v>1.44</v>
      </c>
      <c r="I45" s="3"/>
      <c r="J45" s="3">
        <v>4.17</v>
      </c>
      <c r="K45" s="3"/>
      <c r="L45" s="3">
        <v>17407.28</v>
      </c>
      <c r="M45" s="3"/>
      <c r="N45" s="3">
        <v>0</v>
      </c>
      <c r="O45" s="14">
        <f>SUM(F47/(SUM(B47:J47)))</f>
        <v>0.14762726524663006</v>
      </c>
      <c r="P45" s="1" t="s">
        <v>18</v>
      </c>
      <c r="Q45" s="16"/>
      <c r="R45" s="3"/>
      <c r="T45" s="3"/>
    </row>
    <row r="46" spans="1:20" x14ac:dyDescent="0.2">
      <c r="A46" s="5" t="s">
        <v>9</v>
      </c>
      <c r="B46" s="3">
        <v>231939.49</v>
      </c>
      <c r="C46" s="3"/>
      <c r="D46" s="3">
        <v>6507.82</v>
      </c>
      <c r="E46" s="3"/>
      <c r="F46" s="3">
        <v>44528.34</v>
      </c>
      <c r="G46" s="3"/>
      <c r="H46" s="3">
        <v>0</v>
      </c>
      <c r="I46" s="3"/>
      <c r="J46" s="3">
        <v>0</v>
      </c>
      <c r="K46" s="3"/>
      <c r="L46" s="3">
        <v>15305.85</v>
      </c>
      <c r="M46" s="3"/>
      <c r="N46" s="3">
        <v>0</v>
      </c>
      <c r="O46" s="14">
        <f>SUM(H47/(SUM(B47:J47)))</f>
        <v>7.8045603040611533E-2</v>
      </c>
      <c r="P46" s="1" t="s">
        <v>19</v>
      </c>
      <c r="Q46" s="16"/>
      <c r="R46" s="3"/>
      <c r="T46" s="3"/>
    </row>
    <row r="47" spans="1:20" x14ac:dyDescent="0.2">
      <c r="A47" s="1" t="s">
        <v>10</v>
      </c>
      <c r="B47" s="3">
        <f>SUM(B44+B45-B46)</f>
        <v>158329.03000000003</v>
      </c>
      <c r="C47" s="3"/>
      <c r="D47" s="3">
        <f>SUM(D44+D45-D46)</f>
        <v>1129623.1599999999</v>
      </c>
      <c r="E47" s="3"/>
      <c r="F47" s="3">
        <f>SUM(F44+F45-F46)</f>
        <v>245551.87000000002</v>
      </c>
      <c r="G47" s="3"/>
      <c r="H47" s="3">
        <f>SUM(H44+H45-H46)</f>
        <v>129815.07</v>
      </c>
      <c r="I47" s="3"/>
      <c r="J47" s="3">
        <f>SUM(J44+J45-J46)</f>
        <v>4.17</v>
      </c>
      <c r="K47" s="3"/>
      <c r="L47" s="3">
        <f>SUM(L44+L45-L46)</f>
        <v>42120.7</v>
      </c>
      <c r="M47" s="3"/>
      <c r="N47" s="3">
        <f>SUM(N44+N45-N46)</f>
        <v>1845.92</v>
      </c>
      <c r="O47" s="14">
        <f>SUM(J47/(SUM(B47:J47)))</f>
        <v>2.50702915061672E-6</v>
      </c>
      <c r="P47" s="1" t="s">
        <v>20</v>
      </c>
      <c r="Q47" s="16"/>
      <c r="R47" s="3"/>
      <c r="T47" s="3"/>
    </row>
    <row r="48" spans="1:20" x14ac:dyDescent="0.2">
      <c r="A48" s="4">
        <v>43556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4">
        <f>SUM(B52/(SUM(B52:J52)))</f>
        <v>-2.4994140543539878E-2</v>
      </c>
      <c r="P48" s="1" t="s">
        <v>16</v>
      </c>
      <c r="Q48" s="16"/>
      <c r="R48" s="3"/>
      <c r="T48" s="3"/>
    </row>
    <row r="49" spans="1:20" x14ac:dyDescent="0.2">
      <c r="A49" s="1" t="s">
        <v>7</v>
      </c>
      <c r="B49" s="3">
        <v>158329.03</v>
      </c>
      <c r="C49" s="3"/>
      <c r="D49" s="3">
        <v>1129623.1599999999</v>
      </c>
      <c r="E49" s="3"/>
      <c r="F49" s="3">
        <v>245551.87</v>
      </c>
      <c r="G49" s="3"/>
      <c r="H49" s="3">
        <v>129815.07</v>
      </c>
      <c r="I49" s="3"/>
      <c r="J49" s="3">
        <v>4.17</v>
      </c>
      <c r="K49" s="3"/>
      <c r="L49" s="3">
        <v>42120.7</v>
      </c>
      <c r="M49" s="3"/>
      <c r="N49" s="3">
        <v>1845.92</v>
      </c>
      <c r="O49" s="14">
        <f>SUM(D52/(SUM(B52:J52)))</f>
        <v>0.7837984557068538</v>
      </c>
      <c r="P49" s="1" t="s">
        <v>17</v>
      </c>
      <c r="Q49" s="16"/>
      <c r="R49" s="3"/>
      <c r="T49" s="3"/>
    </row>
    <row r="50" spans="1:20" x14ac:dyDescent="0.2">
      <c r="A50" s="5" t="s">
        <v>8</v>
      </c>
      <c r="B50" s="3">
        <v>57245.18</v>
      </c>
      <c r="C50" s="3"/>
      <c r="D50" s="3">
        <v>29881.88</v>
      </c>
      <c r="E50" s="3"/>
      <c r="F50" s="3">
        <v>19637.36</v>
      </c>
      <c r="G50" s="3"/>
      <c r="H50" s="3">
        <v>0</v>
      </c>
      <c r="I50" s="3"/>
      <c r="J50" s="3">
        <v>0</v>
      </c>
      <c r="K50" s="3"/>
      <c r="L50" s="3">
        <v>7066.91</v>
      </c>
      <c r="M50" s="3"/>
      <c r="N50" s="3">
        <v>3330</v>
      </c>
      <c r="O50" s="14">
        <f>SUM(F52/(SUM(B52:J52)))</f>
        <v>0.15159702946211109</v>
      </c>
      <c r="P50" s="1" t="s">
        <v>18</v>
      </c>
      <c r="Q50" s="16"/>
      <c r="R50" s="3"/>
      <c r="T50" s="3"/>
    </row>
    <row r="51" spans="1:20" x14ac:dyDescent="0.2">
      <c r="A51" s="5" t="s">
        <v>9</v>
      </c>
      <c r="B51" s="3">
        <v>251788.15</v>
      </c>
      <c r="C51" s="3"/>
      <c r="D51" s="3">
        <v>23861.66</v>
      </c>
      <c r="E51" s="3"/>
      <c r="F51" s="3">
        <v>45540.72</v>
      </c>
      <c r="G51" s="3"/>
      <c r="H51" s="3">
        <v>0</v>
      </c>
      <c r="I51" s="3"/>
      <c r="J51" s="3">
        <v>0</v>
      </c>
      <c r="K51" s="3"/>
      <c r="L51" s="3">
        <v>6249.15</v>
      </c>
      <c r="M51" s="3"/>
      <c r="N51" s="3">
        <v>0</v>
      </c>
      <c r="O51" s="14">
        <f>SUM(H52/(SUM(B52:J52)))</f>
        <v>8.959577732357947E-2</v>
      </c>
      <c r="P51" s="1" t="s">
        <v>19</v>
      </c>
      <c r="Q51" s="16"/>
      <c r="R51" s="3"/>
      <c r="T51" s="3"/>
    </row>
    <row r="52" spans="1:20" x14ac:dyDescent="0.2">
      <c r="A52" s="1" t="s">
        <v>10</v>
      </c>
      <c r="B52" s="3">
        <f>SUM(B49+B50-B51)</f>
        <v>-36213.94</v>
      </c>
      <c r="C52" s="3"/>
      <c r="D52" s="3">
        <f>SUM(D49+D50-D51)</f>
        <v>1135643.3799999999</v>
      </c>
      <c r="E52" s="3"/>
      <c r="F52" s="3">
        <f>SUM(F49+F50-F51)</f>
        <v>219648.50999999998</v>
      </c>
      <c r="G52" s="3"/>
      <c r="H52" s="3">
        <f>SUM(H49+H50-H51)</f>
        <v>129815.07</v>
      </c>
      <c r="I52" s="3"/>
      <c r="J52" s="3">
        <f>SUM(J49+J50-J51)</f>
        <v>4.17</v>
      </c>
      <c r="K52" s="3"/>
      <c r="L52" s="3">
        <f>SUM(L49+L50-L51)</f>
        <v>42938.46</v>
      </c>
      <c r="M52" s="3"/>
      <c r="N52" s="3">
        <f>SUM(N49+N50-N51)</f>
        <v>5175.92</v>
      </c>
      <c r="O52" s="14">
        <f>SUM(J52/(SUM(B52:J52)))</f>
        <v>2.8780509954608997E-6</v>
      </c>
      <c r="P52" s="1" t="s">
        <v>20</v>
      </c>
      <c r="Q52" s="16"/>
      <c r="R52" s="3"/>
      <c r="T52" s="3"/>
    </row>
    <row r="53" spans="1:20" x14ac:dyDescent="0.2">
      <c r="A53" s="4">
        <v>43586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4">
        <f>SUM(B57/(SUM(B57:J57)))</f>
        <v>0.24825664856251375</v>
      </c>
      <c r="P53" s="1" t="s">
        <v>16</v>
      </c>
      <c r="Q53" s="16"/>
      <c r="R53" s="3"/>
      <c r="T53" s="3"/>
    </row>
    <row r="54" spans="1:20" x14ac:dyDescent="0.2">
      <c r="A54" s="1" t="s">
        <v>7</v>
      </c>
      <c r="B54" s="3">
        <v>-36213.94</v>
      </c>
      <c r="C54" s="3"/>
      <c r="D54" s="3">
        <v>1135643.3799999999</v>
      </c>
      <c r="E54" s="3"/>
      <c r="F54" s="3">
        <v>219648.51</v>
      </c>
      <c r="G54" s="3"/>
      <c r="H54" s="3">
        <v>129815.07</v>
      </c>
      <c r="I54" s="3"/>
      <c r="J54" s="3">
        <v>4.17</v>
      </c>
      <c r="K54" s="3"/>
      <c r="L54" s="3">
        <v>42938.46</v>
      </c>
      <c r="M54" s="3"/>
      <c r="N54" s="3">
        <v>5175.92</v>
      </c>
      <c r="O54" s="14">
        <f>SUM(D57/(SUM(B57:J57)))</f>
        <v>0.53775673704380811</v>
      </c>
      <c r="P54" s="1" t="s">
        <v>17</v>
      </c>
      <c r="Q54" s="16"/>
      <c r="R54" s="3"/>
      <c r="T54" s="3"/>
    </row>
    <row r="55" spans="1:20" x14ac:dyDescent="0.2">
      <c r="A55" s="5" t="s">
        <v>8</v>
      </c>
      <c r="B55" s="3">
        <v>991274.98</v>
      </c>
      <c r="C55" s="3"/>
      <c r="D55" s="3">
        <v>495332.63</v>
      </c>
      <c r="E55" s="3"/>
      <c r="F55" s="3">
        <v>315441</v>
      </c>
      <c r="G55" s="3"/>
      <c r="H55" s="3">
        <v>0</v>
      </c>
      <c r="I55" s="3"/>
      <c r="J55" s="3">
        <v>0</v>
      </c>
      <c r="K55" s="3"/>
      <c r="L55" s="3">
        <v>16976.689999999999</v>
      </c>
      <c r="M55" s="3"/>
      <c r="N55" s="3">
        <v>1920</v>
      </c>
      <c r="O55" s="14">
        <f>SUM(F57/(SUM(B57:J57)))</f>
        <v>0.16871129701915188</v>
      </c>
      <c r="P55" s="1" t="s">
        <v>18</v>
      </c>
      <c r="Q55" s="16"/>
      <c r="R55" s="3"/>
      <c r="T55" s="3"/>
    </row>
    <row r="56" spans="1:20" x14ac:dyDescent="0.2">
      <c r="A56" s="5" t="s">
        <v>9</v>
      </c>
      <c r="B56" s="3">
        <v>243227.5</v>
      </c>
      <c r="C56" s="3"/>
      <c r="D56" s="3">
        <v>89050.41</v>
      </c>
      <c r="E56" s="3"/>
      <c r="F56" s="3">
        <v>51338.68</v>
      </c>
      <c r="G56" s="3"/>
      <c r="H56" s="3">
        <v>0</v>
      </c>
      <c r="I56" s="3"/>
      <c r="J56" s="3">
        <v>0</v>
      </c>
      <c r="K56" s="3"/>
      <c r="L56" s="3">
        <v>16398.47</v>
      </c>
      <c r="M56" s="3"/>
      <c r="N56" s="3">
        <v>235</v>
      </c>
      <c r="O56" s="14">
        <f>SUM(H57/(SUM(B57:J57)))</f>
        <v>4.5273863059484554E-2</v>
      </c>
      <c r="P56" s="1" t="s">
        <v>19</v>
      </c>
      <c r="Q56" s="16"/>
      <c r="R56" s="3"/>
      <c r="T56" s="3"/>
    </row>
    <row r="57" spans="1:20" x14ac:dyDescent="0.2">
      <c r="A57" s="1" t="s">
        <v>10</v>
      </c>
      <c r="B57" s="3">
        <f>SUM(B54+B55-B56)</f>
        <v>711833.54</v>
      </c>
      <c r="C57" s="3"/>
      <c r="D57" s="3">
        <f>SUM(D54+D55-D56)</f>
        <v>1541925.5999999999</v>
      </c>
      <c r="E57" s="3"/>
      <c r="F57" s="3">
        <f>SUM(F54+F55-F56)</f>
        <v>483750.83</v>
      </c>
      <c r="G57" s="3"/>
      <c r="H57" s="3">
        <f>SUM(H54+H55-H56)</f>
        <v>129815.07</v>
      </c>
      <c r="I57" s="3"/>
      <c r="J57" s="3">
        <f>SUM(J54+J55-J56)</f>
        <v>4.17</v>
      </c>
      <c r="K57" s="3"/>
      <c r="L57" s="3">
        <f>SUM(L54+L55-L56)</f>
        <v>43516.679999999993</v>
      </c>
      <c r="M57" s="3"/>
      <c r="N57" s="3">
        <f>SUM(N54+N55-N56)</f>
        <v>6860.92</v>
      </c>
      <c r="O57" s="14">
        <f>SUM(J57/(SUM(B57:J57)))</f>
        <v>1.4543150418364415E-6</v>
      </c>
      <c r="P57" s="1" t="s">
        <v>20</v>
      </c>
      <c r="Q57" s="16"/>
      <c r="R57" s="3"/>
      <c r="T57" s="3"/>
    </row>
    <row r="58" spans="1:20" x14ac:dyDescent="0.2">
      <c r="A58" s="4">
        <v>43617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4">
        <f>SUM(B62/(SUM(B62:J62)))</f>
        <v>0.13281787642432805</v>
      </c>
      <c r="P58" s="1" t="s">
        <v>16</v>
      </c>
      <c r="Q58" s="16"/>
      <c r="R58" s="3"/>
      <c r="T58" s="3"/>
    </row>
    <row r="59" spans="1:20" x14ac:dyDescent="0.2">
      <c r="A59" s="1" t="s">
        <v>7</v>
      </c>
      <c r="B59" s="3">
        <v>711833.54</v>
      </c>
      <c r="C59" s="3"/>
      <c r="D59" s="3">
        <v>1541925.6</v>
      </c>
      <c r="E59" s="3"/>
      <c r="F59" s="3">
        <v>483750.9</v>
      </c>
      <c r="G59" s="3"/>
      <c r="H59" s="3">
        <v>129815.07</v>
      </c>
      <c r="I59" s="3"/>
      <c r="J59" s="3">
        <v>4.17</v>
      </c>
      <c r="K59" s="3"/>
      <c r="L59" s="3">
        <v>43516.68</v>
      </c>
      <c r="M59" s="3"/>
      <c r="N59" s="3">
        <v>6860.92</v>
      </c>
      <c r="O59" s="14">
        <f>SUM(D62/(SUM(B62:J62)))</f>
        <v>0.64331006331076623</v>
      </c>
      <c r="P59" s="1" t="s">
        <v>17</v>
      </c>
      <c r="Q59" s="16"/>
      <c r="R59" s="3"/>
      <c r="T59" s="3"/>
    </row>
    <row r="60" spans="1:20" x14ac:dyDescent="0.2">
      <c r="A60" s="5" t="s">
        <v>8</v>
      </c>
      <c r="B60" s="3">
        <v>168334.62</v>
      </c>
      <c r="C60" s="3"/>
      <c r="D60" s="3">
        <v>70439.960000000006</v>
      </c>
      <c r="E60" s="3"/>
      <c r="F60" s="3">
        <v>24545.06</v>
      </c>
      <c r="G60" s="3"/>
      <c r="H60" s="3">
        <v>2.74</v>
      </c>
      <c r="I60" s="3"/>
      <c r="J60" s="3">
        <v>0</v>
      </c>
      <c r="K60" s="3"/>
      <c r="L60" s="3">
        <v>7250.06</v>
      </c>
      <c r="M60" s="3"/>
      <c r="N60" s="3">
        <v>415</v>
      </c>
      <c r="O60" s="14">
        <f>SUM(F62/(SUM(B62:J62)))</f>
        <v>0.17004622938972083</v>
      </c>
      <c r="P60" s="1" t="s">
        <v>18</v>
      </c>
      <c r="Q60" s="16"/>
      <c r="R60" s="3"/>
      <c r="T60" s="3"/>
    </row>
    <row r="61" spans="1:20" x14ac:dyDescent="0.2">
      <c r="A61" s="5" t="s">
        <v>9</v>
      </c>
      <c r="B61" s="3">
        <v>559826.06000000006</v>
      </c>
      <c r="C61" s="3"/>
      <c r="D61" s="3">
        <v>60772.49</v>
      </c>
      <c r="E61" s="3"/>
      <c r="F61" s="3">
        <v>98163.17</v>
      </c>
      <c r="G61" s="3"/>
      <c r="H61" s="3">
        <v>0</v>
      </c>
      <c r="I61" s="3"/>
      <c r="J61" s="3">
        <v>0</v>
      </c>
      <c r="K61" s="3"/>
      <c r="L61" s="3">
        <v>31376.16</v>
      </c>
      <c r="M61" s="3"/>
      <c r="N61" s="3">
        <v>4858.53</v>
      </c>
      <c r="O61" s="14">
        <f>SUM(H62/(SUM(B62:J62)))</f>
        <v>5.3824101940571974E-2</v>
      </c>
      <c r="P61" s="1" t="s">
        <v>19</v>
      </c>
      <c r="Q61" s="16"/>
      <c r="R61" s="3"/>
      <c r="T61" s="3"/>
    </row>
    <row r="62" spans="1:20" x14ac:dyDescent="0.2">
      <c r="A62" s="1" t="s">
        <v>10</v>
      </c>
      <c r="B62" s="3">
        <f>SUM(B59+B60-B61)</f>
        <v>320342.09999999998</v>
      </c>
      <c r="C62" s="3"/>
      <c r="D62" s="3">
        <f>SUM(D59+D60-D61)</f>
        <v>1551593.07</v>
      </c>
      <c r="E62" s="3"/>
      <c r="F62" s="3">
        <f>SUM(F59+F60-F61)</f>
        <v>410132.79000000004</v>
      </c>
      <c r="G62" s="3"/>
      <c r="H62" s="3">
        <f>SUM(H59+H60-H61)</f>
        <v>129817.81000000001</v>
      </c>
      <c r="I62" s="3"/>
      <c r="J62" s="3">
        <f>SUM(J59+J60-J61)</f>
        <v>4.17</v>
      </c>
      <c r="K62" s="3"/>
      <c r="L62" s="7">
        <v>19390.580000000002</v>
      </c>
      <c r="M62" s="3"/>
      <c r="N62" s="3">
        <f>SUM(N59+N60-N61)</f>
        <v>2417.3900000000003</v>
      </c>
      <c r="O62" s="14">
        <f>SUM(J62/(SUM(B62:J62)))</f>
        <v>1.7289346129948201E-6</v>
      </c>
      <c r="P62" s="1" t="s">
        <v>20</v>
      </c>
      <c r="Q62" s="16"/>
      <c r="R62" s="3"/>
      <c r="T62" s="3"/>
    </row>
    <row r="63" spans="1:20" x14ac:dyDescent="0.2">
      <c r="A63" s="5" t="s">
        <v>26</v>
      </c>
      <c r="B63" s="3">
        <v>294016.95</v>
      </c>
      <c r="C63" s="3"/>
      <c r="D63" s="3">
        <v>0</v>
      </c>
      <c r="E63" s="3"/>
      <c r="F63" s="3">
        <v>54461.4</v>
      </c>
      <c r="G63" s="3"/>
      <c r="H63" s="3"/>
      <c r="I63" s="3"/>
      <c r="J63" s="3"/>
      <c r="K63" s="3"/>
      <c r="L63" s="3">
        <v>12451.21</v>
      </c>
      <c r="M63" s="3"/>
      <c r="N63" s="3">
        <v>3920.93</v>
      </c>
      <c r="O63" s="17" t="s">
        <v>11</v>
      </c>
      <c r="T63" s="3"/>
    </row>
    <row r="64" spans="1:20" x14ac:dyDescent="0.2">
      <c r="A64" s="5" t="s">
        <v>43</v>
      </c>
      <c r="B64" s="3">
        <v>0</v>
      </c>
      <c r="C64" s="3"/>
      <c r="D64" s="3">
        <v>0</v>
      </c>
      <c r="E64" s="3"/>
      <c r="F64" s="3">
        <v>0</v>
      </c>
      <c r="G64" s="3"/>
      <c r="H64" s="3">
        <v>0</v>
      </c>
      <c r="I64" s="3"/>
      <c r="J64" s="3">
        <v>0</v>
      </c>
      <c r="K64" s="3"/>
      <c r="L64" s="3">
        <v>0</v>
      </c>
      <c r="M64" s="3"/>
      <c r="N64" s="3">
        <v>0</v>
      </c>
      <c r="O64" s="17" t="s">
        <v>11</v>
      </c>
      <c r="T64" s="3"/>
    </row>
    <row r="65" spans="1:22" x14ac:dyDescent="0.2">
      <c r="A65" s="1" t="s">
        <v>15</v>
      </c>
      <c r="B65" s="3">
        <f>SUM(B62:B64)</f>
        <v>614359.05000000005</v>
      </c>
      <c r="C65" s="3"/>
      <c r="D65" s="3">
        <f>SUM(D62:D64)</f>
        <v>1551593.07</v>
      </c>
      <c r="E65" s="3"/>
      <c r="F65" s="3">
        <f>SUM(F62:F64)</f>
        <v>464594.19000000006</v>
      </c>
      <c r="G65" s="3"/>
      <c r="H65" s="3">
        <f>SUM(H62:H64)</f>
        <v>129817.81000000001</v>
      </c>
      <c r="I65" s="3"/>
      <c r="J65" s="3">
        <f>SUM(J62:J64)</f>
        <v>4.17</v>
      </c>
      <c r="K65" s="3"/>
      <c r="L65" s="7">
        <f>SUM(L62:L64)</f>
        <v>31841.79</v>
      </c>
      <c r="M65" s="3"/>
      <c r="N65" s="3">
        <f>SUM(N62:N64)</f>
        <v>6338.32</v>
      </c>
      <c r="O65" s="17" t="s">
        <v>11</v>
      </c>
      <c r="T65" s="3"/>
    </row>
    <row r="66" spans="1:22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7" t="s">
        <v>11</v>
      </c>
      <c r="P66" s="1" t="s">
        <v>16</v>
      </c>
      <c r="Q66" s="2">
        <f>SUM(R3,R8,R13,R18,R23,R28,R33,R38,R43,R48,R53,R58)</f>
        <v>0</v>
      </c>
      <c r="R66" s="1"/>
      <c r="S66" s="1"/>
      <c r="T66" s="2">
        <f>SUM(T3,T8,T13,T23,T33,T38,T43,T48,T53)</f>
        <v>0</v>
      </c>
      <c r="U66" s="2">
        <f>SUM(Q66+T66+(Q68*0.3))</f>
        <v>0</v>
      </c>
    </row>
    <row r="67" spans="1:22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7" t="s">
        <v>11</v>
      </c>
      <c r="P67" s="1" t="s">
        <v>17</v>
      </c>
      <c r="Q67" s="2">
        <f>SUM(R4,R9,R14,R19,R24,R29,R34,R39,R44,R49,R54,R59)</f>
        <v>0</v>
      </c>
      <c r="R67" s="1"/>
      <c r="S67" s="1"/>
      <c r="T67" s="2">
        <f>SUM(T4,T9,T14,T24,T34,T39,T44,T49,T54)</f>
        <v>0</v>
      </c>
      <c r="U67" s="2">
        <f>SUM(Q67+T67+(Q68*0.6))</f>
        <v>0</v>
      </c>
    </row>
    <row r="68" spans="1:22" x14ac:dyDescent="0.2">
      <c r="A68" s="1" t="s">
        <v>47</v>
      </c>
      <c r="B68" s="3">
        <f>SUM(B5,B10,B16,B21,B26,B31,B36,B41,B46,B51,B56,B61)</f>
        <v>3272075.95</v>
      </c>
      <c r="C68" s="3"/>
      <c r="D68" s="3">
        <f>SUM(D5,D10,D16,D21,D26,D31,D36,D41,D46,D51,D56,D61)</f>
        <v>932947.91000000015</v>
      </c>
      <c r="E68" s="3"/>
      <c r="F68" s="3">
        <f>SUM(F5,F10,F16,F21,F26,F31,F36,F41,F46,F51,F56,F61)</f>
        <v>591348.37</v>
      </c>
      <c r="G68" s="3"/>
      <c r="H68" s="3">
        <f>SUM(H5,H10,H16,H21,H26,H31,H36,H41,H46,H51,H56,H61)</f>
        <v>10200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183174.44000000003</v>
      </c>
      <c r="M68" s="3"/>
      <c r="N68" s="3">
        <f>SUM(N5,N10,N16,N21,N26,N31,N36,N41,N46,N51,N56,N61)</f>
        <v>9379.6699999999983</v>
      </c>
      <c r="P68" s="1" t="s">
        <v>18</v>
      </c>
      <c r="Q68" s="2">
        <f>SUM(R5,R10,R15,R20,R25,R30,R35,R40,R45,R50,R55,R60)</f>
        <v>0</v>
      </c>
      <c r="R68" s="1"/>
      <c r="S68" s="1"/>
      <c r="T68" s="2"/>
      <c r="U68" s="1"/>
    </row>
    <row r="69" spans="1:22" x14ac:dyDescent="0.2">
      <c r="B69" s="15">
        <f>SUM(B32/B68)</f>
        <v>0.13340065349033234</v>
      </c>
      <c r="D69" s="15">
        <f>SUM(D32/D68)</f>
        <v>1.1464967213442818</v>
      </c>
      <c r="F69" s="15">
        <f>SUM(F32/F68)</f>
        <v>0.59366713059511766</v>
      </c>
      <c r="H69" s="15">
        <f>SUM(H32/H68)</f>
        <v>12.725297058823529</v>
      </c>
      <c r="J69" s="15" t="e">
        <f>SUM(J32/J68)</f>
        <v>#DIV/0!</v>
      </c>
      <c r="L69" s="15">
        <f>SUM(L32/L68)</f>
        <v>0.23020253262409315</v>
      </c>
      <c r="N69" s="15">
        <f>SUM(N32/N68)</f>
        <v>0.19680010064319964</v>
      </c>
      <c r="P69" s="1" t="s">
        <v>19</v>
      </c>
      <c r="Q69" s="2">
        <f>SUM(R6,R11,R16,R21,R26,R31,R36,R41,R46,R51,R56,R61)</f>
        <v>0</v>
      </c>
      <c r="R69" s="1"/>
      <c r="S69" s="1"/>
      <c r="T69" s="1"/>
      <c r="U69" s="2"/>
      <c r="V69" s="2">
        <f>SUM(Q69+(Q68*0.1))</f>
        <v>0</v>
      </c>
    </row>
    <row r="70" spans="1:22" x14ac:dyDescent="0.2">
      <c r="P70" s="1" t="s">
        <v>20</v>
      </c>
      <c r="Q70" s="2">
        <f>SUM(R7,R12,R17,R22,R27,R32,R37,R42,R47,R52,R57,R62)</f>
        <v>0</v>
      </c>
      <c r="R70" s="1"/>
      <c r="S70" s="1"/>
      <c r="T70" s="2"/>
      <c r="U70" s="1"/>
    </row>
    <row r="71" spans="1:22" x14ac:dyDescent="0.2">
      <c r="A71" s="1" t="s">
        <v>48</v>
      </c>
      <c r="B71" s="3">
        <f>SUM(B4,B9,B15,B20,B25,B30,B35,B40,B45,B50,B55,B60)</f>
        <v>3004277.03</v>
      </c>
      <c r="D71" s="3">
        <f>SUM(D4,D9,D15,D20,D25,D30,D35,D40,D45,D50,D55,D60)</f>
        <v>1177897.54</v>
      </c>
      <c r="F71" s="3">
        <f>SUM(F4,F9,F15,F20,F25,F30,F35,F40,F45,F50,F55,F60)</f>
        <v>689275.99</v>
      </c>
      <c r="H71" s="3">
        <f>SUM(H4,H9,H15,H20,H25,H30,H35,H40,H45,H50,H55,H60)</f>
        <v>20.79</v>
      </c>
      <c r="J71" s="3">
        <f>SUM(J4,J9,J15,J20,J25,J30,J35,J40,J45,J50,J55,J60)</f>
        <v>4.17</v>
      </c>
      <c r="L71" s="3">
        <f>SUM(L4,L9,L15,L20,L25,L30,L35,L40,L45,L50,L55,L60)</f>
        <v>158513.87</v>
      </c>
      <c r="N71" s="3">
        <f>SUM(N4,N9,N15,N20,N25,N30,N35,N40,N45,N50,N55,N60)</f>
        <v>5665</v>
      </c>
      <c r="T71" s="3"/>
    </row>
    <row r="72" spans="1:22" x14ac:dyDescent="0.2">
      <c r="T72" s="3"/>
    </row>
  </sheetData>
  <pageMargins left="0.7" right="0.7" top="0.75" bottom="0.7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1"/>
  <sheetViews>
    <sheetView topLeftCell="A58" zoomScaleNormal="100" workbookViewId="0">
      <selection activeCell="B66" sqref="B66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6" max="16" width="5.5703125" customWidth="1"/>
    <col min="17" max="17" width="11.5703125" bestFit="1" customWidth="1"/>
    <col min="20" max="20" width="9.140625" style="3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42917</v>
      </c>
    </row>
    <row r="3" spans="1:20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  <c r="O3" s="14">
        <f>SUM(B6/(SUM(B6:J6)))</f>
        <v>0.28244081007457655</v>
      </c>
      <c r="P3" s="1" t="s">
        <v>16</v>
      </c>
      <c r="Q3">
        <v>129.08000000000001</v>
      </c>
      <c r="R3" s="3">
        <f>SUM(O3*Q3)</f>
        <v>36.457459764426346</v>
      </c>
      <c r="S3">
        <v>256.62</v>
      </c>
      <c r="T3" s="3">
        <f>SUM(S3*0.35)</f>
        <v>89.816999999999993</v>
      </c>
    </row>
    <row r="4" spans="1:20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  <c r="O4" s="14">
        <f>SUM(D6/(SUM(B6:J6)))</f>
        <v>0.4914448603917928</v>
      </c>
      <c r="P4" s="1" t="s">
        <v>17</v>
      </c>
      <c r="Q4">
        <v>129.08000000000001</v>
      </c>
      <c r="R4" s="3">
        <f t="shared" ref="R4:R62" si="0">SUM(O4*Q4)</f>
        <v>63.435702579372624</v>
      </c>
      <c r="S4">
        <v>256.62</v>
      </c>
      <c r="T4" s="3">
        <f>SUM(S4*0.65)</f>
        <v>166.803</v>
      </c>
    </row>
    <row r="5" spans="1:20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  <c r="O5" s="14">
        <f>SUM(F6/(SUM(B6:J6)))</f>
        <v>0.12871367941348003</v>
      </c>
      <c r="P5" s="1" t="s">
        <v>18</v>
      </c>
      <c r="Q5">
        <v>129.08000000000001</v>
      </c>
      <c r="R5" s="3">
        <f t="shared" si="0"/>
        <v>16.614361738692004</v>
      </c>
    </row>
    <row r="6" spans="1:20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  <c r="O6" s="14">
        <f>SUM(H6/(SUM(B6:J6)))</f>
        <v>9.7400650120150561E-2</v>
      </c>
      <c r="P6" s="1" t="s">
        <v>19</v>
      </c>
      <c r="Q6">
        <v>129.08000000000001</v>
      </c>
      <c r="R6" s="3">
        <f t="shared" si="0"/>
        <v>12.572475917509035</v>
      </c>
    </row>
    <row r="7" spans="1:20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4">
        <f>SUM(J6/(SUM(B6:J6)))</f>
        <v>0</v>
      </c>
      <c r="P7" s="1" t="s">
        <v>20</v>
      </c>
      <c r="Q7">
        <v>129.08000000000001</v>
      </c>
      <c r="R7" s="3">
        <f t="shared" si="0"/>
        <v>0</v>
      </c>
    </row>
    <row r="8" spans="1:20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  <c r="O8" s="14">
        <f>SUM(B11/(SUM(B11:J11)))</f>
        <v>0.24341992436231397</v>
      </c>
      <c r="P8" s="1" t="s">
        <v>16</v>
      </c>
      <c r="Q8">
        <v>107.22</v>
      </c>
      <c r="R8" s="3">
        <f t="shared" si="0"/>
        <v>26.099484290127304</v>
      </c>
      <c r="S8">
        <v>39.67</v>
      </c>
      <c r="T8" s="3">
        <f>SUM(S8*0.35)</f>
        <v>13.884499999999999</v>
      </c>
    </row>
    <row r="9" spans="1:20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  <c r="O9" s="14">
        <f>SUM(D11/(SUM(B11:J11)))</f>
        <v>0.50204672015673968</v>
      </c>
      <c r="P9" s="1" t="s">
        <v>17</v>
      </c>
      <c r="Q9">
        <v>107.22</v>
      </c>
      <c r="R9" s="3">
        <f t="shared" si="0"/>
        <v>53.829449335205631</v>
      </c>
      <c r="S9">
        <v>39.67</v>
      </c>
      <c r="T9" s="3">
        <f>SUM(S9*0.65)</f>
        <v>25.785500000000003</v>
      </c>
    </row>
    <row r="10" spans="1:20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  <c r="O10" s="14">
        <f>SUM(F11/(SUM(B11:J11)))</f>
        <v>0.13553311362717585</v>
      </c>
      <c r="P10" s="1" t="s">
        <v>18</v>
      </c>
      <c r="Q10">
        <v>107.22</v>
      </c>
      <c r="R10" s="3">
        <f t="shared" si="0"/>
        <v>14.531860443105794</v>
      </c>
    </row>
    <row r="11" spans="1:20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  <c r="O11" s="14">
        <f>SUM(H11/(SUM(B11:J11)))</f>
        <v>0.11900024185377053</v>
      </c>
      <c r="P11" s="1" t="s">
        <v>19</v>
      </c>
      <c r="Q11">
        <v>107.22</v>
      </c>
      <c r="R11" s="3">
        <f t="shared" si="0"/>
        <v>12.759205931561276</v>
      </c>
    </row>
    <row r="12" spans="1:20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4">
        <f>SUM(J11/(SUM(B11:J11)))</f>
        <v>0</v>
      </c>
      <c r="P12" s="1" t="s">
        <v>20</v>
      </c>
      <c r="Q12">
        <v>107.22</v>
      </c>
      <c r="R12" s="3">
        <f t="shared" si="0"/>
        <v>0</v>
      </c>
    </row>
    <row r="13" spans="1:20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  <c r="O13" s="14">
        <f>SUM(B17/(SUM(B17:J17)))</f>
        <v>0.15772844771771236</v>
      </c>
      <c r="P13" s="1" t="s">
        <v>16</v>
      </c>
      <c r="Q13">
        <v>85.36</v>
      </c>
      <c r="R13" s="3">
        <f t="shared" si="0"/>
        <v>13.463700297183927</v>
      </c>
      <c r="S13">
        <v>40.33</v>
      </c>
      <c r="T13" s="3">
        <f>SUM(S13*0.35)</f>
        <v>14.115499999999999</v>
      </c>
    </row>
    <row r="14" spans="1:20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  <c r="O14" s="14">
        <f>SUM(D17/(SUM(B17:J17)))</f>
        <v>0.60869977496386518</v>
      </c>
      <c r="P14" s="1" t="s">
        <v>17</v>
      </c>
      <c r="Q14" s="16">
        <v>85.36</v>
      </c>
      <c r="R14" s="3">
        <f t="shared" si="0"/>
        <v>51.958612790915531</v>
      </c>
      <c r="S14">
        <v>40.33</v>
      </c>
      <c r="T14" s="3">
        <f>SUM(S14*0.65)</f>
        <v>26.214500000000001</v>
      </c>
    </row>
    <row r="15" spans="1:20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  <c r="O15" s="14">
        <f>SUM(F17/(SUM(B17:J17)))</f>
        <v>8.8934479299481978E-2</v>
      </c>
      <c r="P15" s="1" t="s">
        <v>18</v>
      </c>
      <c r="Q15" s="16">
        <v>85.36</v>
      </c>
      <c r="R15" s="3">
        <f t="shared" si="0"/>
        <v>7.5914471530037817</v>
      </c>
    </row>
    <row r="16" spans="1:20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  <c r="O16" s="14">
        <f>SUM(H17/(SUM(B17:J17)))</f>
        <v>0.14463729801894051</v>
      </c>
      <c r="P16" s="1" t="s">
        <v>19</v>
      </c>
      <c r="Q16" s="16">
        <v>85.36</v>
      </c>
      <c r="R16" s="3">
        <f t="shared" si="0"/>
        <v>12.346239758896763</v>
      </c>
    </row>
    <row r="17" spans="1:20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  <c r="O17" s="14">
        <f>SUM(J17/(SUM(B17:J17)))</f>
        <v>0</v>
      </c>
      <c r="P17" s="1" t="s">
        <v>20</v>
      </c>
      <c r="Q17" s="16">
        <v>85.36</v>
      </c>
      <c r="R17" s="3">
        <f t="shared" si="0"/>
        <v>0</v>
      </c>
    </row>
    <row r="18" spans="1:20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4">
        <f>SUM(B22/(SUM(B22:J22)))</f>
        <v>0.12397731839998709</v>
      </c>
      <c r="P18" s="1" t="s">
        <v>16</v>
      </c>
      <c r="Q18" s="16">
        <v>65.63</v>
      </c>
      <c r="R18" s="3">
        <f t="shared" si="0"/>
        <v>8.1366314065911514</v>
      </c>
    </row>
    <row r="19" spans="1:20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  <c r="O19" s="14">
        <f>SUM(D22/(SUM(B22:J22)))</f>
        <v>0.67044751667348745</v>
      </c>
      <c r="P19" s="1" t="s">
        <v>17</v>
      </c>
      <c r="Q19" s="16">
        <v>65.63</v>
      </c>
      <c r="R19" s="3">
        <f t="shared" si="0"/>
        <v>44.001470519280979</v>
      </c>
    </row>
    <row r="20" spans="1:20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  <c r="O20" s="14">
        <f>SUM(F22/(SUM(B22:J22)))</f>
        <v>4.546751458696735E-2</v>
      </c>
      <c r="P20" s="1" t="s">
        <v>18</v>
      </c>
      <c r="Q20" s="16">
        <v>65.63</v>
      </c>
      <c r="R20" s="3">
        <f t="shared" si="0"/>
        <v>2.9840329823426668</v>
      </c>
      <c r="S20" s="16" t="s">
        <v>11</v>
      </c>
    </row>
    <row r="21" spans="1:20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  <c r="O21" s="14">
        <f>SUM(H22/(SUM(B22:J22)))</f>
        <v>0.16010765033955818</v>
      </c>
      <c r="P21" s="1" t="s">
        <v>19</v>
      </c>
      <c r="Q21" s="16">
        <v>65.63</v>
      </c>
      <c r="R21" s="3">
        <f t="shared" si="0"/>
        <v>10.507865091785202</v>
      </c>
    </row>
    <row r="22" spans="1:20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  <c r="O22" s="14">
        <f>SUM(J22/(SUM(B22:J22)))</f>
        <v>0</v>
      </c>
      <c r="P22" s="1" t="s">
        <v>20</v>
      </c>
      <c r="Q22" s="16">
        <v>65.63</v>
      </c>
      <c r="R22" s="3">
        <f t="shared" si="0"/>
        <v>0</v>
      </c>
    </row>
    <row r="23" spans="1:20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4">
        <f>SUM(B27/(SUM(B27:J27)))</f>
        <v>0.34154914916141932</v>
      </c>
      <c r="P23" s="1" t="s">
        <v>16</v>
      </c>
      <c r="Q23" s="16">
        <v>104.81</v>
      </c>
      <c r="R23" s="3">
        <f t="shared" si="0"/>
        <v>35.797766323608357</v>
      </c>
      <c r="S23">
        <v>113.42</v>
      </c>
      <c r="T23" s="3">
        <f>SUM(S23*0.35)</f>
        <v>39.696999999999996</v>
      </c>
    </row>
    <row r="24" spans="1:20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  <c r="O24" s="14">
        <f>SUM(D27/(SUM(B27:J27)))</f>
        <v>0.42684107280201045</v>
      </c>
      <c r="P24" s="1" t="s">
        <v>17</v>
      </c>
      <c r="Q24" s="16">
        <v>104.81</v>
      </c>
      <c r="R24" s="3">
        <f t="shared" si="0"/>
        <v>44.737212840378717</v>
      </c>
      <c r="S24">
        <v>113.42</v>
      </c>
      <c r="T24" s="3">
        <f>SUM(S24*0.65)</f>
        <v>73.722999999999999</v>
      </c>
    </row>
    <row r="25" spans="1:20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  <c r="O25" s="14">
        <f>SUM(F27/(SUM(B27:J27)))</f>
        <v>0.14397700867561769</v>
      </c>
      <c r="P25" s="1" t="s">
        <v>18</v>
      </c>
      <c r="Q25" s="16">
        <v>104.81</v>
      </c>
      <c r="R25" s="3">
        <f t="shared" si="0"/>
        <v>15.090230279291491</v>
      </c>
    </row>
    <row r="26" spans="1:20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  <c r="O26" s="14">
        <f>SUM(H27/(SUM(B27:J27)))</f>
        <v>8.7632769360952573E-2</v>
      </c>
      <c r="P26" s="1" t="s">
        <v>19</v>
      </c>
      <c r="Q26" s="16">
        <v>104.81</v>
      </c>
      <c r="R26" s="3">
        <f t="shared" si="0"/>
        <v>9.1847905567214401</v>
      </c>
    </row>
    <row r="27" spans="1:20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  <c r="O27" s="14">
        <f>SUM(J27/(SUM(B27:J27)))</f>
        <v>0</v>
      </c>
      <c r="P27" s="1" t="s">
        <v>20</v>
      </c>
      <c r="Q27" s="16">
        <v>104.81</v>
      </c>
      <c r="R27" s="3">
        <f t="shared" si="0"/>
        <v>0</v>
      </c>
    </row>
    <row r="28" spans="1:20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4">
        <f>SUM(B32/(SUM(B32:J32)))</f>
        <v>0.25002932215586376</v>
      </c>
      <c r="P28" s="1" t="s">
        <v>16</v>
      </c>
      <c r="Q28" s="16">
        <v>139.56</v>
      </c>
      <c r="R28" s="3">
        <f t="shared" si="0"/>
        <v>34.89409220007235</v>
      </c>
    </row>
    <row r="29" spans="1:20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  <c r="O29" s="14">
        <f>SUM(D32/(SUM(B32:J32)))</f>
        <v>0.49691494252981239</v>
      </c>
      <c r="P29" s="1" t="s">
        <v>17</v>
      </c>
      <c r="Q29" s="16">
        <v>139.56</v>
      </c>
      <c r="R29" s="3">
        <f t="shared" si="0"/>
        <v>69.349449379460623</v>
      </c>
    </row>
    <row r="30" spans="1:20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  <c r="O30" s="14">
        <f>SUM(F32/(SUM(B32:J32)))</f>
        <v>0.15939431590117314</v>
      </c>
      <c r="P30" s="1" t="s">
        <v>18</v>
      </c>
      <c r="Q30" s="16">
        <v>139.56</v>
      </c>
      <c r="R30" s="3">
        <f t="shared" si="0"/>
        <v>22.245070727167725</v>
      </c>
    </row>
    <row r="31" spans="1:20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  <c r="O31" s="14">
        <f>SUM(H32/(SUM(B32:J32)))</f>
        <v>9.3661419413150732E-2</v>
      </c>
      <c r="P31" s="1" t="s">
        <v>19</v>
      </c>
      <c r="Q31" s="16">
        <v>139.56</v>
      </c>
      <c r="R31" s="3">
        <f t="shared" si="0"/>
        <v>13.071387693299316</v>
      </c>
    </row>
    <row r="32" spans="1:20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  <c r="O32" s="14">
        <f>SUM(J32/(SUM(B32:J32)))</f>
        <v>0</v>
      </c>
      <c r="P32" s="1" t="s">
        <v>20</v>
      </c>
      <c r="Q32" s="16">
        <v>139.56</v>
      </c>
      <c r="R32" s="3">
        <f t="shared" si="0"/>
        <v>0</v>
      </c>
    </row>
    <row r="33" spans="1:20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4">
        <f>SUM(B37/(SUM(B37:J37)))</f>
        <v>0.23445461312014806</v>
      </c>
      <c r="P33" s="1" t="s">
        <v>16</v>
      </c>
      <c r="Q33" s="16">
        <v>257.39999999999998</v>
      </c>
      <c r="R33" s="3">
        <f t="shared" si="0"/>
        <v>60.348617417126107</v>
      </c>
      <c r="S33">
        <v>260.88</v>
      </c>
      <c r="T33" s="3">
        <f>SUM(S33*0.35)</f>
        <v>91.307999999999993</v>
      </c>
    </row>
    <row r="34" spans="1:20" x14ac:dyDescent="0.2">
      <c r="A34" s="1" t="s">
        <v>7</v>
      </c>
      <c r="B34" s="3">
        <v>373673.41</v>
      </c>
      <c r="C34" s="3"/>
      <c r="D34" s="3">
        <v>742648.5</v>
      </c>
      <c r="E34" s="3"/>
      <c r="F34" s="3">
        <v>238217.73</v>
      </c>
      <c r="G34" s="3"/>
      <c r="H34" s="3">
        <v>139978.71</v>
      </c>
      <c r="I34" s="3"/>
      <c r="J34" s="3">
        <v>0</v>
      </c>
      <c r="K34" s="3"/>
      <c r="L34" s="3">
        <v>34491.46</v>
      </c>
      <c r="M34" s="3"/>
      <c r="N34" s="3">
        <v>1133.96</v>
      </c>
      <c r="O34" s="14">
        <f>SUM(D37/(SUM(B37:J37)))</f>
        <v>0.52544315097458127</v>
      </c>
      <c r="P34" s="1" t="s">
        <v>17</v>
      </c>
      <c r="Q34" s="16">
        <v>257.39999999999998</v>
      </c>
      <c r="R34" s="3">
        <f t="shared" si="0"/>
        <v>135.24906706085721</v>
      </c>
      <c r="S34">
        <v>260.88</v>
      </c>
      <c r="T34" s="3">
        <f>SUM(S34*0.65)</f>
        <v>169.572</v>
      </c>
    </row>
    <row r="35" spans="1:20" x14ac:dyDescent="0.2">
      <c r="A35" s="5" t="s">
        <v>8</v>
      </c>
      <c r="B35" s="3">
        <v>191461.06</v>
      </c>
      <c r="C35" s="3"/>
      <c r="D35" s="3">
        <v>7124.56</v>
      </c>
      <c r="E35" s="3"/>
      <c r="F35" s="3">
        <v>4090.89</v>
      </c>
      <c r="G35" s="3"/>
      <c r="H35" s="3">
        <v>0</v>
      </c>
      <c r="I35" s="3"/>
      <c r="J35" s="3">
        <v>0</v>
      </c>
      <c r="K35" s="3"/>
      <c r="L35" s="3">
        <v>20675.740000000002</v>
      </c>
      <c r="M35" s="3"/>
      <c r="N35" s="3">
        <v>0</v>
      </c>
      <c r="O35" s="14">
        <f>SUM(F37/(SUM(B37:J37)))</f>
        <v>0.14106685562472515</v>
      </c>
      <c r="P35" s="1" t="s">
        <v>18</v>
      </c>
      <c r="Q35" s="16">
        <v>257.39999999999998</v>
      </c>
      <c r="R35" s="3">
        <f t="shared" si="0"/>
        <v>36.310608637804251</v>
      </c>
    </row>
    <row r="36" spans="1:20" x14ac:dyDescent="0.2">
      <c r="A36" s="5" t="s">
        <v>9</v>
      </c>
      <c r="B36" s="3">
        <v>233751.34</v>
      </c>
      <c r="C36" s="3"/>
      <c r="D36" s="3">
        <v>7100.55</v>
      </c>
      <c r="E36" s="3"/>
      <c r="F36" s="3">
        <v>42921.73</v>
      </c>
      <c r="G36" s="3"/>
      <c r="H36" s="3">
        <v>0</v>
      </c>
      <c r="I36" s="3"/>
      <c r="J36" s="3">
        <v>0</v>
      </c>
      <c r="K36" s="3"/>
      <c r="L36" s="3">
        <v>20142.84</v>
      </c>
      <c r="M36" s="3"/>
      <c r="N36" s="3">
        <v>0</v>
      </c>
      <c r="O36" s="14">
        <f>SUM(H37/(SUM(B37:J37)))</f>
        <v>9.9035380280545357E-2</v>
      </c>
      <c r="P36" s="1" t="s">
        <v>19</v>
      </c>
      <c r="Q36" s="16">
        <v>257.39999999999998</v>
      </c>
      <c r="R36" s="3">
        <f t="shared" si="0"/>
        <v>25.491706884212373</v>
      </c>
    </row>
    <row r="37" spans="1:20" x14ac:dyDescent="0.2">
      <c r="A37" s="1" t="s">
        <v>10</v>
      </c>
      <c r="B37" s="3">
        <f>SUM(B34+B35-B36)</f>
        <v>331383.13</v>
      </c>
      <c r="C37" s="3"/>
      <c r="D37" s="3">
        <f>SUM(D34+D35-D36)</f>
        <v>742672.51</v>
      </c>
      <c r="E37" s="3"/>
      <c r="F37" s="3">
        <f>SUM(F34+F35-F36)</f>
        <v>199386.89</v>
      </c>
      <c r="G37" s="3"/>
      <c r="H37" s="3">
        <f>SUM(H34+H35-H36)</f>
        <v>139978.71</v>
      </c>
      <c r="I37" s="3"/>
      <c r="J37" s="3">
        <f>SUM(J34+J35-J36)</f>
        <v>0</v>
      </c>
      <c r="K37" s="3"/>
      <c r="L37" s="3">
        <f>SUM(L34+L35-L36)</f>
        <v>35024.36</v>
      </c>
      <c r="M37" s="3"/>
      <c r="N37" s="3">
        <f>SUM(N34+N35-N36)</f>
        <v>1133.96</v>
      </c>
      <c r="O37" s="14">
        <f>SUM(J37/(SUM(B37:J37)))</f>
        <v>0</v>
      </c>
      <c r="P37" s="1" t="s">
        <v>20</v>
      </c>
      <c r="Q37" s="16">
        <v>257.39999999999998</v>
      </c>
      <c r="R37" s="3">
        <f t="shared" si="0"/>
        <v>0</v>
      </c>
    </row>
    <row r="38" spans="1:20" x14ac:dyDescent="0.2">
      <c r="A38" s="4">
        <v>43132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4">
        <f>SUM(B42/(SUM(B42:J42)))</f>
        <v>0.1704951930120524</v>
      </c>
      <c r="P38" s="1" t="s">
        <v>16</v>
      </c>
      <c r="Q38" s="16">
        <v>344.8</v>
      </c>
      <c r="R38" s="3">
        <f t="shared" si="0"/>
        <v>58.786742550555672</v>
      </c>
      <c r="S38">
        <v>40.33</v>
      </c>
      <c r="T38" s="3">
        <f>SUM(S38*0.35)</f>
        <v>14.115499999999999</v>
      </c>
    </row>
    <row r="39" spans="1:20" x14ac:dyDescent="0.2">
      <c r="A39" s="1" t="s">
        <v>7</v>
      </c>
      <c r="B39" s="3">
        <v>331383.13</v>
      </c>
      <c r="C39" s="3"/>
      <c r="D39" s="3">
        <v>742672.51</v>
      </c>
      <c r="E39" s="3"/>
      <c r="F39" s="3">
        <v>199386.89</v>
      </c>
      <c r="G39" s="3"/>
      <c r="H39" s="3">
        <v>139978.71</v>
      </c>
      <c r="I39" s="3"/>
      <c r="J39" s="3">
        <v>0</v>
      </c>
      <c r="K39" s="3"/>
      <c r="L39" s="3">
        <v>35024.36</v>
      </c>
      <c r="M39" s="3"/>
      <c r="N39" s="3">
        <v>1133.96</v>
      </c>
      <c r="O39" s="14">
        <f>SUM(D42/(SUM(B42:J42)))</f>
        <v>0.5886715316850899</v>
      </c>
      <c r="P39" s="1" t="s">
        <v>17</v>
      </c>
      <c r="Q39" s="16">
        <v>344.8</v>
      </c>
      <c r="R39" s="3">
        <f t="shared" si="0"/>
        <v>202.97394412501902</v>
      </c>
      <c r="S39">
        <v>40.33</v>
      </c>
      <c r="T39" s="3">
        <f>SUM(S39*0.65)</f>
        <v>26.214500000000001</v>
      </c>
    </row>
    <row r="40" spans="1:20" x14ac:dyDescent="0.2">
      <c r="A40" s="5" t="s">
        <v>8</v>
      </c>
      <c r="B40" s="3">
        <v>120558.63</v>
      </c>
      <c r="C40" s="3"/>
      <c r="D40" s="3">
        <v>16779.39</v>
      </c>
      <c r="E40" s="3"/>
      <c r="F40" s="3">
        <v>11083.37</v>
      </c>
      <c r="G40" s="3"/>
      <c r="H40" s="3">
        <v>0</v>
      </c>
      <c r="I40" s="3"/>
      <c r="J40" s="3">
        <v>0</v>
      </c>
      <c r="K40" s="3"/>
      <c r="L40" s="3">
        <v>21167.21</v>
      </c>
      <c r="M40" s="3"/>
      <c r="N40" s="3">
        <v>0</v>
      </c>
      <c r="O40" s="14">
        <f>SUM(F42/(SUM(B42:J42)))</f>
        <v>0.13218818688692149</v>
      </c>
      <c r="P40" s="1" t="s">
        <v>18</v>
      </c>
      <c r="Q40" s="16">
        <v>344.8</v>
      </c>
      <c r="R40" s="3">
        <f t="shared" si="0"/>
        <v>45.57848683861053</v>
      </c>
    </row>
    <row r="41" spans="1:20" x14ac:dyDescent="0.2">
      <c r="A41" s="5" t="s">
        <v>9</v>
      </c>
      <c r="B41" s="3">
        <v>232275.16</v>
      </c>
      <c r="C41" s="3"/>
      <c r="D41" s="3">
        <v>1005.45</v>
      </c>
      <c r="E41" s="3"/>
      <c r="F41" s="3">
        <v>40158.54</v>
      </c>
      <c r="G41" s="3"/>
      <c r="H41" s="3">
        <v>0</v>
      </c>
      <c r="I41" s="3"/>
      <c r="J41" s="3">
        <v>0</v>
      </c>
      <c r="K41" s="3"/>
      <c r="L41" s="3">
        <v>13159.6</v>
      </c>
      <c r="M41" s="3"/>
      <c r="N41" s="3">
        <v>0</v>
      </c>
      <c r="O41" s="14">
        <f>SUM(H42/(SUM(B42:J42)))</f>
        <v>0.10864508841593629</v>
      </c>
      <c r="P41" s="1" t="s">
        <v>19</v>
      </c>
      <c r="Q41" s="16">
        <v>344.8</v>
      </c>
      <c r="R41" s="3">
        <f t="shared" si="0"/>
        <v>37.460826485814835</v>
      </c>
    </row>
    <row r="42" spans="1:20" x14ac:dyDescent="0.2">
      <c r="A42" s="1" t="s">
        <v>10</v>
      </c>
      <c r="B42" s="3">
        <f>SUM(B39+B40-B41)</f>
        <v>219666.6</v>
      </c>
      <c r="C42" s="3"/>
      <c r="D42" s="3">
        <f>SUM(D39+D40-D41)</f>
        <v>758446.45000000007</v>
      </c>
      <c r="E42" s="3"/>
      <c r="F42" s="3">
        <f>SUM(F39+F40-F41)</f>
        <v>170311.72</v>
      </c>
      <c r="G42" s="3"/>
      <c r="H42" s="3">
        <f>SUM(H39+H40-H41)</f>
        <v>139978.71</v>
      </c>
      <c r="I42" s="3"/>
      <c r="J42" s="3">
        <f>SUM(J39+J40-J41)</f>
        <v>0</v>
      </c>
      <c r="K42" s="3"/>
      <c r="L42" s="3">
        <f>SUM(L39+L40-L41)</f>
        <v>43031.97</v>
      </c>
      <c r="M42" s="3"/>
      <c r="N42" s="3">
        <f>SUM(N39+N40-N41)</f>
        <v>1133.96</v>
      </c>
      <c r="O42" s="14">
        <f>SUM(J42/(SUM(B42:J42)))</f>
        <v>0</v>
      </c>
      <c r="P42" s="1" t="s">
        <v>20</v>
      </c>
      <c r="Q42" s="16">
        <v>344.8</v>
      </c>
      <c r="R42" s="3">
        <f t="shared" si="0"/>
        <v>0</v>
      </c>
    </row>
    <row r="43" spans="1:20" x14ac:dyDescent="0.2">
      <c r="A43" s="4">
        <v>43160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4">
        <f>SUM(B47/(SUM(B47:J47)))</f>
        <v>0.13254682371487439</v>
      </c>
      <c r="P43" s="1" t="s">
        <v>16</v>
      </c>
      <c r="Q43" s="16">
        <v>327.47000000000003</v>
      </c>
      <c r="R43" s="3">
        <f t="shared" si="0"/>
        <v>43.405108361909917</v>
      </c>
      <c r="S43">
        <v>39.67</v>
      </c>
      <c r="T43" s="3">
        <f>SUM(S43*0.35)</f>
        <v>13.884499999999999</v>
      </c>
    </row>
    <row r="44" spans="1:20" x14ac:dyDescent="0.2">
      <c r="A44" s="1" t="s">
        <v>7</v>
      </c>
      <c r="B44" s="3">
        <v>219666.6</v>
      </c>
      <c r="C44" s="3"/>
      <c r="D44" s="3">
        <v>758446.45</v>
      </c>
      <c r="E44" s="3"/>
      <c r="F44" s="3">
        <v>170311.72</v>
      </c>
      <c r="G44" s="3"/>
      <c r="H44" s="3">
        <v>139978.71</v>
      </c>
      <c r="I44" s="3"/>
      <c r="J44" s="3">
        <v>0</v>
      </c>
      <c r="K44" s="3"/>
      <c r="L44" s="3">
        <v>43031.97</v>
      </c>
      <c r="M44" s="3"/>
      <c r="N44" s="3">
        <v>1133.96</v>
      </c>
      <c r="O44" s="14">
        <f>SUM(D47/(SUM(B47:J47)))</f>
        <v>0.63513843245879176</v>
      </c>
      <c r="P44" s="1" t="s">
        <v>17</v>
      </c>
      <c r="Q44" s="16">
        <v>327.47000000000003</v>
      </c>
      <c r="R44" s="3">
        <f t="shared" si="0"/>
        <v>207.98878247728055</v>
      </c>
      <c r="S44">
        <v>39.67</v>
      </c>
      <c r="T44" s="3">
        <f>SUM(S44*0.65)</f>
        <v>25.785500000000003</v>
      </c>
    </row>
    <row r="45" spans="1:20" x14ac:dyDescent="0.2">
      <c r="A45" s="5" t="s">
        <v>8</v>
      </c>
      <c r="B45" s="3">
        <v>174317.05</v>
      </c>
      <c r="C45" s="3"/>
      <c r="D45" s="3">
        <v>12979.19</v>
      </c>
      <c r="E45" s="3"/>
      <c r="F45" s="3">
        <v>7863.58</v>
      </c>
      <c r="G45" s="3"/>
      <c r="H45" s="3">
        <v>0</v>
      </c>
      <c r="I45" s="3"/>
      <c r="J45" s="3">
        <v>0</v>
      </c>
      <c r="K45" s="3"/>
      <c r="L45" s="3">
        <v>17776.95</v>
      </c>
      <c r="M45" s="3"/>
      <c r="N45" s="3">
        <v>0</v>
      </c>
      <c r="O45" s="14">
        <f>SUM(F47/(SUM(B47:J47)))</f>
        <v>0.11665635676970237</v>
      </c>
      <c r="P45" s="1" t="s">
        <v>18</v>
      </c>
      <c r="Q45" s="16">
        <v>327.47000000000003</v>
      </c>
      <c r="R45" s="3">
        <f t="shared" si="0"/>
        <v>38.201457151374441</v>
      </c>
    </row>
    <row r="46" spans="1:20" x14ac:dyDescent="0.2">
      <c r="A46" s="5" t="s">
        <v>9</v>
      </c>
      <c r="B46" s="3">
        <v>233565.25</v>
      </c>
      <c r="C46" s="3"/>
      <c r="D46" s="3">
        <v>2732.07</v>
      </c>
      <c r="E46" s="3"/>
      <c r="F46" s="3">
        <v>36988.769999999997</v>
      </c>
      <c r="G46" s="3"/>
      <c r="H46" s="3">
        <v>0</v>
      </c>
      <c r="I46" s="3"/>
      <c r="J46" s="3">
        <v>0</v>
      </c>
      <c r="K46" s="3"/>
      <c r="L46" s="3">
        <v>14714.11</v>
      </c>
      <c r="M46" s="3"/>
      <c r="N46" s="3">
        <v>0</v>
      </c>
      <c r="O46" s="14">
        <f>SUM(H47/(SUM(B47:J47)))</f>
        <v>0.11565838705663142</v>
      </c>
      <c r="P46" s="1" t="s">
        <v>19</v>
      </c>
      <c r="Q46" s="16">
        <v>327.47000000000003</v>
      </c>
      <c r="R46" s="3">
        <f t="shared" si="0"/>
        <v>37.874652009435096</v>
      </c>
    </row>
    <row r="47" spans="1:20" x14ac:dyDescent="0.2">
      <c r="A47" s="1" t="s">
        <v>10</v>
      </c>
      <c r="B47" s="3">
        <f>SUM(B44+B45-B46)</f>
        <v>160418.40000000002</v>
      </c>
      <c r="C47" s="3"/>
      <c r="D47" s="3">
        <f>SUM(D44+D45-D46)</f>
        <v>768693.57</v>
      </c>
      <c r="E47" s="3"/>
      <c r="F47" s="3">
        <f>SUM(F44+F45-F46)</f>
        <v>141186.53</v>
      </c>
      <c r="G47" s="3"/>
      <c r="H47" s="3">
        <f>SUM(H44+H45-H46)</f>
        <v>139978.71</v>
      </c>
      <c r="I47" s="3"/>
      <c r="J47" s="3">
        <f>SUM(J44+J45-J46)</f>
        <v>0</v>
      </c>
      <c r="K47" s="3"/>
      <c r="L47" s="3">
        <f>SUM(L44+L45-L46)</f>
        <v>46094.81</v>
      </c>
      <c r="M47" s="3"/>
      <c r="N47" s="3">
        <f>SUM(N44+N45-N46)</f>
        <v>1133.96</v>
      </c>
      <c r="O47" s="14">
        <f>SUM(J47/(SUM(B47:J47)))</f>
        <v>0</v>
      </c>
      <c r="P47" s="1" t="s">
        <v>20</v>
      </c>
      <c r="Q47" s="16">
        <v>327.47000000000003</v>
      </c>
      <c r="R47" s="3">
        <f t="shared" si="0"/>
        <v>0</v>
      </c>
    </row>
    <row r="48" spans="1:20" x14ac:dyDescent="0.2">
      <c r="A48" s="4">
        <v>43191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4">
        <f>SUM(B52/(SUM(B52:J52)))</f>
        <v>-2.3845248154692762E-2</v>
      </c>
      <c r="P48" s="1" t="s">
        <v>16</v>
      </c>
      <c r="Q48" s="16">
        <v>290.70999999999998</v>
      </c>
      <c r="R48" s="3">
        <f t="shared" si="0"/>
        <v>-6.9320520910507319</v>
      </c>
      <c r="S48">
        <v>39.67</v>
      </c>
      <c r="T48" s="3">
        <f>SUM(S48*0.35)</f>
        <v>13.884499999999999</v>
      </c>
    </row>
    <row r="49" spans="1:20" x14ac:dyDescent="0.2">
      <c r="A49" s="1" t="s">
        <v>7</v>
      </c>
      <c r="B49" s="3">
        <v>160418.4</v>
      </c>
      <c r="C49" s="3"/>
      <c r="D49" s="3">
        <v>768693.57</v>
      </c>
      <c r="E49" s="3"/>
      <c r="F49" s="3">
        <v>141186.53</v>
      </c>
      <c r="G49" s="3"/>
      <c r="H49" s="3">
        <v>139978.71</v>
      </c>
      <c r="I49" s="3"/>
      <c r="J49" s="3">
        <v>0</v>
      </c>
      <c r="K49" s="3"/>
      <c r="L49" s="3">
        <v>46094.81</v>
      </c>
      <c r="M49" s="3"/>
      <c r="N49" s="3">
        <v>1133.96</v>
      </c>
      <c r="O49" s="14">
        <f>SUM(D52/(SUM(B52:J52)))</f>
        <v>0.77253153059972779</v>
      </c>
      <c r="P49" s="1" t="s">
        <v>17</v>
      </c>
      <c r="Q49" s="16">
        <v>290.70999999999998</v>
      </c>
      <c r="R49" s="3">
        <f t="shared" si="0"/>
        <v>224.58264126064685</v>
      </c>
      <c r="S49">
        <v>39.67</v>
      </c>
      <c r="T49" s="3">
        <f>SUM(S49*0.65)</f>
        <v>25.785500000000003</v>
      </c>
    </row>
    <row r="50" spans="1:20" x14ac:dyDescent="0.2">
      <c r="A50" s="5" t="s">
        <v>8</v>
      </c>
      <c r="B50" s="3">
        <v>52351.22</v>
      </c>
      <c r="C50" s="3"/>
      <c r="D50" s="3">
        <v>23044.17</v>
      </c>
      <c r="E50" s="3"/>
      <c r="F50" s="3">
        <v>13574.77</v>
      </c>
      <c r="G50" s="3"/>
      <c r="H50" s="3">
        <v>0</v>
      </c>
      <c r="I50" s="3"/>
      <c r="J50" s="3">
        <v>0</v>
      </c>
      <c r="K50" s="3"/>
      <c r="L50" s="3">
        <v>18762.689999999999</v>
      </c>
      <c r="M50" s="3"/>
      <c r="N50" s="3">
        <v>4030</v>
      </c>
      <c r="O50" s="14">
        <f>SUM(F52/(SUM(B52:J52)))</f>
        <v>0.1125023142884541</v>
      </c>
      <c r="P50" s="1" t="s">
        <v>18</v>
      </c>
      <c r="Q50" s="16">
        <v>290.70999999999998</v>
      </c>
      <c r="R50" s="3">
        <f t="shared" si="0"/>
        <v>32.705547786796487</v>
      </c>
    </row>
    <row r="51" spans="1:20" x14ac:dyDescent="0.2">
      <c r="A51" s="5" t="s">
        <v>9</v>
      </c>
      <c r="B51" s="3">
        <v>236815.39</v>
      </c>
      <c r="C51" s="3"/>
      <c r="D51" s="3">
        <v>12709.76</v>
      </c>
      <c r="E51" s="3"/>
      <c r="F51" s="3">
        <v>41312.92</v>
      </c>
      <c r="G51" s="3"/>
      <c r="H51" s="3">
        <v>0</v>
      </c>
      <c r="I51" s="3"/>
      <c r="J51" s="3">
        <v>0</v>
      </c>
      <c r="K51" s="3"/>
      <c r="L51" s="3">
        <v>15005.02</v>
      </c>
      <c r="M51" s="3"/>
      <c r="N51" s="3">
        <v>0</v>
      </c>
      <c r="O51" s="14">
        <f>SUM(H52/(SUM(B52:J52)))</f>
        <v>0.13881140326651092</v>
      </c>
      <c r="P51" s="1" t="s">
        <v>19</v>
      </c>
      <c r="Q51" s="16">
        <v>290.70999999999998</v>
      </c>
      <c r="R51" s="3">
        <f t="shared" si="0"/>
        <v>40.35386304360739</v>
      </c>
    </row>
    <row r="52" spans="1:20" x14ac:dyDescent="0.2">
      <c r="A52" s="1" t="s">
        <v>10</v>
      </c>
      <c r="B52" s="3">
        <f>SUM(B49+B50-B51)</f>
        <v>-24045.770000000019</v>
      </c>
      <c r="C52" s="3"/>
      <c r="D52" s="3">
        <f>SUM(D49+D50-D51)</f>
        <v>779027.98</v>
      </c>
      <c r="E52" s="3"/>
      <c r="F52" s="3">
        <f>SUM(F49+F50-F51)</f>
        <v>113448.37999999999</v>
      </c>
      <c r="G52" s="3"/>
      <c r="H52" s="3">
        <f>SUM(H49+H50-H51)</f>
        <v>139978.71</v>
      </c>
      <c r="I52" s="3"/>
      <c r="J52" s="3">
        <f>SUM(J49+J50-J51)</f>
        <v>0</v>
      </c>
      <c r="K52" s="3"/>
      <c r="L52" s="3">
        <f>SUM(L49+L50-L51)</f>
        <v>49852.479999999996</v>
      </c>
      <c r="M52" s="3"/>
      <c r="N52" s="3">
        <f>SUM(N49+N50-N51)</f>
        <v>5163.96</v>
      </c>
      <c r="O52" s="14">
        <f>SUM(J52/(SUM(B52:J52)))</f>
        <v>0</v>
      </c>
      <c r="P52" s="1" t="s">
        <v>20</v>
      </c>
      <c r="Q52" s="16">
        <v>290.70999999999998</v>
      </c>
      <c r="R52" s="3">
        <f t="shared" si="0"/>
        <v>0</v>
      </c>
    </row>
    <row r="53" spans="1:20" x14ac:dyDescent="0.2">
      <c r="A53" s="4">
        <v>43221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4">
        <f>SUM(B57/(SUM(B57:J57)))</f>
        <v>0.29072219483030154</v>
      </c>
      <c r="P53" s="1" t="s">
        <v>16</v>
      </c>
      <c r="Q53" s="16">
        <v>459.17</v>
      </c>
      <c r="R53" s="3">
        <f t="shared" si="0"/>
        <v>133.49091020022956</v>
      </c>
      <c r="S53">
        <v>247.95</v>
      </c>
      <c r="T53" s="3">
        <f>SUM(S53*0.35)</f>
        <v>86.782499999999985</v>
      </c>
    </row>
    <row r="54" spans="1:20" x14ac:dyDescent="0.2">
      <c r="A54" s="1" t="s">
        <v>7</v>
      </c>
      <c r="B54" s="3">
        <v>-24045.77</v>
      </c>
      <c r="C54" s="3"/>
      <c r="D54" s="3">
        <v>779027.98</v>
      </c>
      <c r="E54" s="3"/>
      <c r="F54" s="3">
        <v>113448.38</v>
      </c>
      <c r="G54" s="3"/>
      <c r="H54" s="3">
        <v>139978.71</v>
      </c>
      <c r="I54" s="3"/>
      <c r="J54" s="3">
        <v>0</v>
      </c>
      <c r="K54" s="3"/>
      <c r="L54" s="3">
        <v>49852.480000000003</v>
      </c>
      <c r="M54" s="3"/>
      <c r="N54" s="3">
        <v>5163.96</v>
      </c>
      <c r="O54" s="14">
        <f>SUM(D57/(SUM(B57:J57)))</f>
        <v>0.51212349163864368</v>
      </c>
      <c r="P54" s="1" t="s">
        <v>17</v>
      </c>
      <c r="Q54" s="16">
        <v>459.17</v>
      </c>
      <c r="R54" s="3">
        <f t="shared" si="0"/>
        <v>235.15174365571602</v>
      </c>
      <c r="S54">
        <v>247.95</v>
      </c>
      <c r="T54" s="3">
        <f>SUM(S54*0.65)</f>
        <v>161.16749999999999</v>
      </c>
    </row>
    <row r="55" spans="1:20" x14ac:dyDescent="0.2">
      <c r="A55" s="5" t="s">
        <v>8</v>
      </c>
      <c r="B55" s="3">
        <v>981752.72</v>
      </c>
      <c r="C55" s="3"/>
      <c r="D55" s="3">
        <v>490599.97</v>
      </c>
      <c r="E55" s="3"/>
      <c r="F55" s="3">
        <v>290896.55</v>
      </c>
      <c r="G55" s="3"/>
      <c r="H55" s="3">
        <v>13.26</v>
      </c>
      <c r="I55" s="3"/>
      <c r="J55" s="3">
        <v>0</v>
      </c>
      <c r="K55" s="3"/>
      <c r="L55" s="3">
        <v>8148.99</v>
      </c>
      <c r="M55" s="3"/>
      <c r="N55" s="3">
        <v>1650</v>
      </c>
      <c r="O55" s="14">
        <f>SUM(F57/(SUM(B57:J57)))</f>
        <v>0.13970112936825865</v>
      </c>
      <c r="P55" s="1" t="s">
        <v>18</v>
      </c>
      <c r="Q55" s="16">
        <v>459.17</v>
      </c>
      <c r="R55" s="3">
        <f t="shared" si="0"/>
        <v>64.146567572023329</v>
      </c>
    </row>
    <row r="56" spans="1:20" x14ac:dyDescent="0.2">
      <c r="A56" s="5" t="s">
        <v>9</v>
      </c>
      <c r="B56" s="3">
        <v>249325.45</v>
      </c>
      <c r="C56" s="3"/>
      <c r="D56" s="3">
        <v>21774.11</v>
      </c>
      <c r="E56" s="3"/>
      <c r="F56" s="3">
        <v>63945.41</v>
      </c>
      <c r="G56" s="3"/>
      <c r="H56" s="3">
        <v>0</v>
      </c>
      <c r="I56" s="3"/>
      <c r="J56" s="3">
        <v>0</v>
      </c>
      <c r="K56" s="3"/>
      <c r="L56" s="3">
        <v>5429.99</v>
      </c>
      <c r="M56" s="3"/>
      <c r="N56" s="3">
        <v>0</v>
      </c>
      <c r="O56" s="14">
        <f>SUM(H57/(SUM(B57:J57)))</f>
        <v>5.7453184162796073E-2</v>
      </c>
      <c r="P56" s="1" t="s">
        <v>19</v>
      </c>
      <c r="Q56" s="16">
        <v>459.17</v>
      </c>
      <c r="R56" s="3">
        <f t="shared" si="0"/>
        <v>26.380778572031073</v>
      </c>
    </row>
    <row r="57" spans="1:20" x14ac:dyDescent="0.2">
      <c r="A57" s="1" t="s">
        <v>10</v>
      </c>
      <c r="B57" s="3">
        <f>SUM(B54+B55-B56)</f>
        <v>708381.5</v>
      </c>
      <c r="C57" s="3"/>
      <c r="D57" s="3">
        <f>SUM(D54+D55-D56)</f>
        <v>1247853.8399999999</v>
      </c>
      <c r="E57" s="3"/>
      <c r="F57" s="3">
        <f>SUM(F54+F55-F56)</f>
        <v>340399.52</v>
      </c>
      <c r="G57" s="3"/>
      <c r="H57" s="3">
        <f>SUM(H54+H55-H56)</f>
        <v>139991.97</v>
      </c>
      <c r="I57" s="3"/>
      <c r="J57" s="3">
        <f>SUM(J54+J55-J56)</f>
        <v>0</v>
      </c>
      <c r="K57" s="3"/>
      <c r="L57" s="3">
        <f>SUM(L54+L55-L56)</f>
        <v>52571.48</v>
      </c>
      <c r="M57" s="3"/>
      <c r="N57" s="3">
        <f>SUM(N54+N55-N56)</f>
        <v>6813.96</v>
      </c>
      <c r="O57" s="14">
        <f>SUM(J57/(SUM(B57:J57)))</f>
        <v>0</v>
      </c>
      <c r="P57" s="1" t="s">
        <v>20</v>
      </c>
      <c r="Q57" s="16">
        <v>459.17</v>
      </c>
      <c r="R57" s="3">
        <f t="shared" si="0"/>
        <v>0</v>
      </c>
    </row>
    <row r="58" spans="1:20" x14ac:dyDescent="0.2">
      <c r="A58" s="4">
        <v>43252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4">
        <f>SUM(B62/(SUM(B62:J62)))</f>
        <v>0.16425434020328067</v>
      </c>
      <c r="P58" s="1" t="s">
        <v>16</v>
      </c>
      <c r="Q58" s="16">
        <v>667.22</v>
      </c>
      <c r="R58" s="3">
        <f t="shared" si="0"/>
        <v>109.59378087043294</v>
      </c>
    </row>
    <row r="59" spans="1:20" x14ac:dyDescent="0.2">
      <c r="A59" s="1" t="s">
        <v>7</v>
      </c>
      <c r="B59" s="3">
        <v>708381.5</v>
      </c>
      <c r="C59" s="3"/>
      <c r="D59" s="3">
        <v>1247853.8400000001</v>
      </c>
      <c r="E59" s="3"/>
      <c r="F59" s="3">
        <v>340399.52</v>
      </c>
      <c r="G59" s="3"/>
      <c r="H59" s="3">
        <v>139991.97</v>
      </c>
      <c r="I59" s="3"/>
      <c r="J59" s="3">
        <v>0</v>
      </c>
      <c r="K59" s="3"/>
      <c r="L59" s="3">
        <v>52571.48</v>
      </c>
      <c r="M59" s="3"/>
      <c r="N59" s="3">
        <v>6813.96</v>
      </c>
      <c r="O59" s="14">
        <f>SUM(D62/(SUM(B62:J62)))</f>
        <v>0.64387925467951768</v>
      </c>
      <c r="P59" s="1" t="s">
        <v>17</v>
      </c>
      <c r="Q59" s="16">
        <v>667.22</v>
      </c>
      <c r="R59" s="3">
        <f t="shared" si="0"/>
        <v>429.60911630726781</v>
      </c>
    </row>
    <row r="60" spans="1:20" x14ac:dyDescent="0.2">
      <c r="A60" s="5" t="s">
        <v>8</v>
      </c>
      <c r="B60" s="3">
        <v>170251.63</v>
      </c>
      <c r="C60" s="3"/>
      <c r="D60" s="3">
        <v>61914.1</v>
      </c>
      <c r="E60" s="3"/>
      <c r="F60" s="3">
        <v>19270.87</v>
      </c>
      <c r="G60" s="3"/>
      <c r="H60" s="3">
        <v>5.05</v>
      </c>
      <c r="I60" s="3"/>
      <c r="J60" s="3">
        <v>0</v>
      </c>
      <c r="K60" s="3"/>
      <c r="L60" s="3">
        <v>15511.76</v>
      </c>
      <c r="M60" s="3"/>
      <c r="N60" s="3">
        <v>0</v>
      </c>
      <c r="O60" s="14">
        <f>SUM(F62/(SUM(B62:J62)))</f>
        <v>0.12302646883542617</v>
      </c>
      <c r="P60" s="1" t="s">
        <v>18</v>
      </c>
      <c r="Q60" s="16">
        <v>667.22</v>
      </c>
      <c r="R60" s="3">
        <f t="shared" si="0"/>
        <v>82.08572053637306</v>
      </c>
    </row>
    <row r="61" spans="1:20" x14ac:dyDescent="0.2">
      <c r="A61" s="5" t="s">
        <v>9</v>
      </c>
      <c r="B61" s="3">
        <v>544595.66</v>
      </c>
      <c r="C61" s="3"/>
      <c r="D61" s="3">
        <v>336.5</v>
      </c>
      <c r="E61" s="3"/>
      <c r="F61" s="3">
        <v>109476.39</v>
      </c>
      <c r="G61" s="3"/>
      <c r="H61" s="3">
        <v>0</v>
      </c>
      <c r="I61" s="3"/>
      <c r="J61" s="3">
        <v>0</v>
      </c>
      <c r="K61" s="3"/>
      <c r="L61" s="3">
        <v>34503.56</v>
      </c>
      <c r="M61" s="3"/>
      <c r="N61" s="3">
        <v>3886.82</v>
      </c>
      <c r="O61" s="14">
        <f>SUM(H62/(SUM(B62:J62)))</f>
        <v>6.8839936281775482E-2</v>
      </c>
      <c r="P61" s="1" t="s">
        <v>19</v>
      </c>
      <c r="Q61" s="16">
        <v>667.22</v>
      </c>
      <c r="R61" s="3">
        <f t="shared" si="0"/>
        <v>45.93138228592624</v>
      </c>
    </row>
    <row r="62" spans="1:20" x14ac:dyDescent="0.2">
      <c r="A62" s="1" t="s">
        <v>10</v>
      </c>
      <c r="B62" s="3">
        <f>SUM(B59+B60-B61)</f>
        <v>334037.46999999997</v>
      </c>
      <c r="C62" s="3"/>
      <c r="D62" s="3">
        <f>SUM(D59+D60-D61)</f>
        <v>1309431.4400000002</v>
      </c>
      <c r="E62" s="3"/>
      <c r="F62" s="3">
        <f>SUM(F59+F60-F61)</f>
        <v>250194</v>
      </c>
      <c r="G62" s="3"/>
      <c r="H62" s="3">
        <f>SUM(H59+H60-H61)</f>
        <v>139997.01999999999</v>
      </c>
      <c r="I62" s="3"/>
      <c r="J62" s="3">
        <f>SUM(J59+J60-J61)</f>
        <v>0</v>
      </c>
      <c r="K62" s="3"/>
      <c r="L62" s="3">
        <f>SUM(L59+L60-L61)</f>
        <v>33579.680000000008</v>
      </c>
      <c r="M62" s="3"/>
      <c r="N62" s="3">
        <f>SUM(N59+N60-N61)</f>
        <v>2927.14</v>
      </c>
      <c r="O62" s="14">
        <f>SUM(J62/(SUM(B62:J62)))</f>
        <v>0</v>
      </c>
      <c r="P62" s="1" t="s">
        <v>20</v>
      </c>
      <c r="Q62" s="16">
        <v>667.22</v>
      </c>
      <c r="R62" s="3">
        <f t="shared" si="0"/>
        <v>0</v>
      </c>
    </row>
    <row r="63" spans="1:20" x14ac:dyDescent="0.2">
      <c r="A63" s="5" t="s">
        <v>26</v>
      </c>
      <c r="B63" s="3">
        <v>293529.63</v>
      </c>
      <c r="C63" s="3"/>
      <c r="D63" s="3"/>
      <c r="E63" s="3"/>
      <c r="F63" s="3">
        <v>62011.1</v>
      </c>
      <c r="G63" s="3"/>
      <c r="H63" s="3"/>
      <c r="I63" s="3"/>
      <c r="J63" s="3"/>
      <c r="K63" s="3"/>
      <c r="L63" s="3">
        <v>10471.469999999999</v>
      </c>
      <c r="M63" s="3"/>
      <c r="N63" s="3">
        <v>3204.92</v>
      </c>
      <c r="O63" s="17" t="s">
        <v>11</v>
      </c>
    </row>
    <row r="64" spans="1:20" x14ac:dyDescent="0.2">
      <c r="A64" s="5" t="s">
        <v>43</v>
      </c>
      <c r="B64" s="3">
        <v>-39426.080000000002</v>
      </c>
      <c r="C64" s="3"/>
      <c r="D64" s="3">
        <v>-2788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17" t="s">
        <v>11</v>
      </c>
    </row>
    <row r="65" spans="1:22" x14ac:dyDescent="0.2">
      <c r="A65" s="1" t="s">
        <v>15</v>
      </c>
      <c r="B65" s="3">
        <f>SUM(B62:B64)</f>
        <v>588141.02</v>
      </c>
      <c r="C65" s="3"/>
      <c r="D65" s="3">
        <f>SUM(D62:D64)</f>
        <v>1306643.4400000002</v>
      </c>
      <c r="E65" s="3"/>
      <c r="F65" s="3">
        <f>SUM(F62:F64)</f>
        <v>312205.09999999998</v>
      </c>
      <c r="G65" s="3"/>
      <c r="H65" s="3">
        <f>SUM(H62:H64)</f>
        <v>139997.01999999999</v>
      </c>
      <c r="I65" s="3"/>
      <c r="J65" s="3">
        <f>SUM(J62:J64)</f>
        <v>0</v>
      </c>
      <c r="K65" s="3"/>
      <c r="L65" s="3">
        <f>SUM(L62:L64)</f>
        <v>44051.150000000009</v>
      </c>
      <c r="M65" s="3"/>
      <c r="N65" s="3">
        <f>SUM(N62:N64)</f>
        <v>6132.0599999999995</v>
      </c>
      <c r="O65" s="17" t="s">
        <v>11</v>
      </c>
    </row>
    <row r="66" spans="1:22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7" t="s">
        <v>11</v>
      </c>
      <c r="P66" s="1" t="s">
        <v>16</v>
      </c>
      <c r="Q66" s="2">
        <f>SUM(R3,R8,R13,R18,R23,R28,R33,R38,R43,R48,R53,R58)</f>
        <v>553.54224159121293</v>
      </c>
      <c r="R66" s="1"/>
      <c r="S66" s="1"/>
      <c r="T66" s="2">
        <f>SUM(T3,T8,T13,T23,T33,T38,T43,T48,T53)</f>
        <v>377.48899999999998</v>
      </c>
      <c r="U66" s="2">
        <f>SUM(Q66+T66+(Q68*0.3))</f>
        <v>1044.4568591451884</v>
      </c>
    </row>
    <row r="67" spans="1:22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7" t="s">
        <v>11</v>
      </c>
      <c r="P67" s="1" t="s">
        <v>17</v>
      </c>
      <c r="Q67" s="2">
        <f>SUM(R4,R9,R14,R19,R24,R29,R34,R39,R44,R49,R54,R59)</f>
        <v>1762.8671923314016</v>
      </c>
      <c r="R67" s="1"/>
      <c r="S67" s="1"/>
      <c r="T67" s="2">
        <f>SUM(T4,T9,T14,T24,T34,T39,T44,T49,T54)</f>
        <v>701.05099999999993</v>
      </c>
      <c r="U67" s="2">
        <f>SUM(Q67+T67+(Q68*0.6))</f>
        <v>2690.769427439353</v>
      </c>
    </row>
    <row r="68" spans="1:22" x14ac:dyDescent="0.2">
      <c r="A68" s="1" t="s">
        <v>47</v>
      </c>
      <c r="B68" s="3">
        <f>SUM(B5,B10,B16,B21,B26,B31,B36,B41,B46,B51,B56,B61)</f>
        <v>3222736.4000000004</v>
      </c>
      <c r="C68" s="3"/>
      <c r="D68" s="3">
        <f>SUM(D5,D10,D16,D21,D26,D31,D36,D41,D46,D51,D56,D61)</f>
        <v>775357.62</v>
      </c>
      <c r="E68" s="3"/>
      <c r="F68" s="3">
        <f>SUM(F5,F10,F16,F21,F26,F31,F36,F41,F46,F51,F56,F61)</f>
        <v>561475.83999999997</v>
      </c>
      <c r="G68" s="3"/>
      <c r="H68" s="3">
        <f>SUM(H5,H10,H16,H21,H26,H31,H36,H41,H46,H51,H56,H61)</f>
        <v>17500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197292.86999999997</v>
      </c>
      <c r="M68" s="3"/>
      <c r="N68" s="3">
        <f>SUM(N5,N10,N16,N21,N26,N31,N36,N41,N46,N51,N56,N61)</f>
        <v>7157.49</v>
      </c>
      <c r="P68" s="1" t="s">
        <v>18</v>
      </c>
      <c r="Q68" s="2">
        <f>SUM(R5,R10,R15,R20,R25,R30,R35,R40,R45,R50,R55,R60)</f>
        <v>378.08539184658559</v>
      </c>
      <c r="R68" s="1"/>
      <c r="S68" s="1"/>
      <c r="T68" s="2"/>
      <c r="U68" s="1"/>
    </row>
    <row r="69" spans="1:22" x14ac:dyDescent="0.2">
      <c r="B69" s="15">
        <f>SUM(B32/B68)</f>
        <v>0.11594910772100377</v>
      </c>
      <c r="D69" s="15">
        <f>SUM(D32/D68)</f>
        <v>0.95781415032717421</v>
      </c>
      <c r="F69" s="15">
        <f>SUM(F32/F68)</f>
        <v>0.42427066852956674</v>
      </c>
      <c r="H69" s="15">
        <f>SUM(H32/H68)</f>
        <v>7.9987834285714285</v>
      </c>
      <c r="J69" s="15" t="e">
        <f>SUM(J32/J68)</f>
        <v>#DIV/0!</v>
      </c>
      <c r="L69" s="15">
        <f>SUM(L32/L68)</f>
        <v>0.17482365176197195</v>
      </c>
      <c r="N69" s="15">
        <f>SUM(N32/N68)</f>
        <v>0.1584298406284885</v>
      </c>
      <c r="P69" s="1" t="s">
        <v>19</v>
      </c>
      <c r="Q69" s="2">
        <f>SUM(R6,R11,R16,R21,R26,R31,R36,R41,R46,R51,R56,R61)</f>
        <v>283.93517423079999</v>
      </c>
      <c r="R69" s="1"/>
      <c r="S69" s="1"/>
      <c r="T69" s="1"/>
      <c r="U69" s="2"/>
      <c r="V69" s="2">
        <f>SUM(Q69+(Q68*0.1))</f>
        <v>321.74371341545856</v>
      </c>
    </row>
    <row r="70" spans="1:22" x14ac:dyDescent="0.2">
      <c r="P70" s="1" t="s">
        <v>20</v>
      </c>
      <c r="Q70" s="2">
        <f>SUM(R7,R12,R17,R22,R27,R32,R37,R42,R47,R52,R57,R62)</f>
        <v>0</v>
      </c>
      <c r="R70" s="1"/>
      <c r="S70" s="1"/>
      <c r="T70" s="2"/>
      <c r="U70" s="1"/>
    </row>
    <row r="71" spans="1:22" x14ac:dyDescent="0.2">
      <c r="A71" s="1" t="s">
        <v>48</v>
      </c>
      <c r="B71" s="3">
        <f>SUM(B4,B9,B15,B20,B25,B30,B35,B40,B45,B50,B55,B60)</f>
        <v>3006338.6799999997</v>
      </c>
      <c r="D71" s="3">
        <f>SUM(D4,D9,D15,D20,D25,D30,D35,D40,D45,D50,D55,D60)</f>
        <v>1136815.1200000001</v>
      </c>
      <c r="F71" s="3">
        <f>SUM(F4,F9,F15,F20,F25,F30,F35,F40,F45,F50,F55,F60)</f>
        <v>627984.25000000012</v>
      </c>
      <c r="H71" s="3">
        <f>SUM(H4,H9,H15,H20,H25,H30,H35,H40,H45,H50,H55,H60)</f>
        <v>19.2</v>
      </c>
      <c r="J71" s="3">
        <f>SUM(J4,J9,J15,J20,J25,J30,J35,J40,J45,J50,J55,J60)</f>
        <v>0</v>
      </c>
      <c r="L71" s="3">
        <f>SUM(L4,L9,L15,L20,L25,L30,L35,L40,L45,L50,L55,L60)</f>
        <v>199906.84000000003</v>
      </c>
      <c r="N71" s="3">
        <f>SUM(N4,N9,N15,N20,N25,N30,N35,N40,N45,N50,N55,N60)</f>
        <v>5680</v>
      </c>
    </row>
  </sheetData>
  <pageMargins left="0.7" right="0.7" top="0.75" bottom="0.75" header="0.3" footer="0.3"/>
  <pageSetup scale="89" orientation="landscape" r:id="rId1"/>
  <rowBreaks count="1" manualBreakCount="1">
    <brk id="42" max="1638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0"/>
  <sheetViews>
    <sheetView topLeftCell="A7" zoomScaleNormal="100" workbookViewId="0">
      <selection activeCell="U67" sqref="U67:U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8"/>
  <sheetViews>
    <sheetView topLeftCell="A13" zoomScaleNormal="100" workbookViewId="0">
      <selection activeCell="B68" sqref="B68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7"/>
  <sheetViews>
    <sheetView zoomScaleNormal="100" workbookViewId="0">
      <selection activeCell="B70" sqref="B70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Fund Balance 21-22</vt:lpstr>
      <vt:lpstr>Fund Balance 20-21</vt:lpstr>
      <vt:lpstr>Fund Balance 19-20</vt:lpstr>
      <vt:lpstr>Fund Balance 18-19</vt:lpstr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Fund Balance 06-07</vt:lpstr>
      <vt:lpstr>GRAPHS</vt:lpstr>
    </vt:vector>
  </TitlesOfParts>
  <Company>Elkton Public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Brittany A. Venekamp</cp:lastModifiedBy>
  <cp:lastPrinted>2022-07-11T18:09:22Z</cp:lastPrinted>
  <dcterms:created xsi:type="dcterms:W3CDTF">2007-12-03T15:54:26Z</dcterms:created>
  <dcterms:modified xsi:type="dcterms:W3CDTF">2022-07-11T18:09:34Z</dcterms:modified>
</cp:coreProperties>
</file>