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anne\Documents\Personal business\PTC shit\Pres 19-20\Treasurer Reports 19-20\"/>
    </mc:Choice>
  </mc:AlternateContent>
  <bookViews>
    <workbookView xWindow="0" yWindow="0" windowWidth="28800" windowHeight="12300"/>
  </bookViews>
  <sheets>
    <sheet name="Budget Report August 15 19 " sheetId="11" r:id="rId1"/>
    <sheet name="Master 2019-2020" sheetId="13" r:id="rId2"/>
    <sheet name="Budget Report May 30 19 " sheetId="5" r:id="rId3"/>
    <sheet name="Master 2018-2019" sheetId="6" r:id="rId4"/>
    <sheet name="Sheet6" sheetId="12" r:id="rId5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3">'Master 2018-2019'!$A:$D,'Master 2018-2019'!$1:$1</definedName>
    <definedName name="_xlnm.Print_Titles" localSheetId="1">'Master 2019-2020'!$A:$D,'Master 2019-2020'!$1:$1</definedName>
    <definedName name="QB_COLUMN_29" localSheetId="3" hidden="1">'Master 2018-2019'!$E$1</definedName>
    <definedName name="QB_COLUMN_29" localSheetId="1" hidden="1">'Master 2019-2020'!$E$1</definedName>
    <definedName name="QB_DATA_0" localSheetId="3" hidden="1">'Master 2018-2019'!$4:$4,'Master 2018-2019'!$5:$5,'Master 2018-2019'!$7:$7,'Master 2018-2019'!$8:$8,'Master 2018-2019'!$9:$9,'Master 2018-2019'!$10:$10,'Master 2018-2019'!#REF!,'Master 2018-2019'!$13:$13,'Master 2018-2019'!$14:$14,'Master 2018-2019'!$17:$17,'Master 2018-2019'!$19:$19,'Master 2018-2019'!$20:$20,'Master 2018-2019'!$22:$22,'Master 2018-2019'!$23:$23,'Master 2018-2019'!$24:$24</definedName>
    <definedName name="QB_DATA_0" localSheetId="1" hidden="1">'Master 2019-2020'!$4:$4,'Master 2019-2020'!$5:$5,'Master 2019-2020'!$7:$7,'Master 2019-2020'!$8:$8,'Master 2019-2020'!$9:$9,'Master 2019-2020'!$10:$10,'Master 2019-2020'!#REF!,'Master 2019-2020'!$13:$13,'Master 2019-2020'!$14:$14,'Master 2019-2020'!$17:$17,'Master 2019-2020'!$19:$19,'Master 2019-2020'!$20:$20,'Master 2019-2020'!$22:$22,'Master 2019-2020'!$23:$23,'Master 2019-2020'!$24:$24</definedName>
    <definedName name="QB_FORMULA_0" localSheetId="3" hidden="1">'Master 2018-2019'!$E$20,'Master 2018-2019'!$E$53,'Master 2018-2019'!$E$54,'Master 2018-2019'!$E$55</definedName>
    <definedName name="QB_FORMULA_0" localSheetId="1" hidden="1">'Master 2019-2020'!$E$20,'Master 2019-2020'!$E$53,'Master 2019-2020'!$E$54,'Master 2019-2020'!$E$55</definedName>
    <definedName name="QB_ROW_104230" localSheetId="3" hidden="1">'Master 2018-2019'!$D$32</definedName>
    <definedName name="QB_ROW_104230" localSheetId="1" hidden="1">'Master 2019-2020'!$D$32</definedName>
    <definedName name="QB_ROW_108230" localSheetId="3" hidden="1">'Master 2018-2019'!$D$35</definedName>
    <definedName name="QB_ROW_108230" localSheetId="1" hidden="1">'Master 2019-2020'!$D$35</definedName>
    <definedName name="QB_ROW_113230" localSheetId="3" hidden="1">'Master 2018-2019'!$D$39</definedName>
    <definedName name="QB_ROW_113230" localSheetId="1" hidden="1">'Master 2019-2020'!$D$39</definedName>
    <definedName name="QB_ROW_120230" localSheetId="3" hidden="1">'Master 2018-2019'!$D$40</definedName>
    <definedName name="QB_ROW_120230" localSheetId="1" hidden="1">'Master 2019-2020'!$D$40</definedName>
    <definedName name="QB_ROW_123330" localSheetId="3" hidden="1">'Master 2018-2019'!$D$41</definedName>
    <definedName name="QB_ROW_123330" localSheetId="1" hidden="1">'Master 2019-2020'!$D$41</definedName>
    <definedName name="QB_ROW_18301" localSheetId="3" hidden="1">'Master 2018-2019'!$A$55</definedName>
    <definedName name="QB_ROW_18301" localSheetId="1" hidden="1">'Master 2019-2020'!$A$55</definedName>
    <definedName name="QB_ROW_19011" localSheetId="3" hidden="1">'Master 2018-2019'!$B$2</definedName>
    <definedName name="QB_ROW_19011" localSheetId="1" hidden="1">'Master 2019-2020'!$B$2</definedName>
    <definedName name="QB_ROW_19311" localSheetId="3" hidden="1">'Master 2018-2019'!$B$54</definedName>
    <definedName name="QB_ROW_19311" localSheetId="1" hidden="1">'Master 2019-2020'!$B$54</definedName>
    <definedName name="QB_ROW_20021" localSheetId="3" hidden="1">'Master 2018-2019'!$C$3</definedName>
    <definedName name="QB_ROW_20021" localSheetId="1" hidden="1">'Master 2019-2020'!$C$3</definedName>
    <definedName name="QB_ROW_20321" localSheetId="3" hidden="1">'Master 2018-2019'!$C$11</definedName>
    <definedName name="QB_ROW_20321" localSheetId="1" hidden="1">'Master 2019-2020'!$C$11</definedName>
    <definedName name="QB_ROW_21021" localSheetId="3" hidden="1">'Master 2018-2019'!$C$12</definedName>
    <definedName name="QB_ROW_21021" localSheetId="1" hidden="1">'Master 2019-2020'!$C$12</definedName>
    <definedName name="QB_ROW_21321" localSheetId="3" hidden="1">'Master 2018-2019'!$C$53</definedName>
    <definedName name="QB_ROW_21321" localSheetId="1" hidden="1">'Master 2019-2020'!$C$53</definedName>
    <definedName name="QB_ROW_53230" localSheetId="3" hidden="1">'Master 2018-2019'!$D$4</definedName>
    <definedName name="QB_ROW_53230" localSheetId="1" hidden="1">'Master 2019-2020'!$D$4</definedName>
    <definedName name="QB_ROW_54230" localSheetId="3" hidden="1">'Master 2018-2019'!$D$5</definedName>
    <definedName name="QB_ROW_54230" localSheetId="1" hidden="1">'Master 2019-2020'!$D$5</definedName>
    <definedName name="QB_ROW_60230" localSheetId="3" hidden="1">'Master 2018-2019'!$D$11</definedName>
    <definedName name="QB_ROW_60230" localSheetId="1" hidden="1">'Master 2019-2020'!$D$11</definedName>
    <definedName name="QB_ROW_65230" localSheetId="3" hidden="1">'Master 2018-2019'!$D$14</definedName>
    <definedName name="QB_ROW_65230" localSheetId="1" hidden="1">'Master 2019-2020'!$D$14</definedName>
    <definedName name="QB_ROW_67230" localSheetId="3" hidden="1">'Master 2018-2019'!$D$15</definedName>
    <definedName name="QB_ROW_67230" localSheetId="1" hidden="1">'Master 2019-2020'!$D$15</definedName>
    <definedName name="QB_ROW_77230" localSheetId="3" hidden="1">'Master 2018-2019'!$D$17</definedName>
    <definedName name="QB_ROW_77230" localSheetId="1" hidden="1">'Master 2019-2020'!$D$17</definedName>
    <definedName name="QB_ROW_84230" localSheetId="3" hidden="1">'Master 2018-2019'!$D$19</definedName>
    <definedName name="QB_ROW_84230" localSheetId="1" hidden="1">'Master 2019-2020'!$D$19</definedName>
    <definedName name="QB_ROW_89230" localSheetId="3" hidden="1">'Master 2018-2019'!$D$23</definedName>
    <definedName name="QB_ROW_89230" localSheetId="1" hidden="1">'Master 2019-2020'!$D$23</definedName>
    <definedName name="QB_ROW_90230" localSheetId="3" hidden="1">'Master 2018-2019'!$D$24</definedName>
    <definedName name="QB_ROW_90230" localSheetId="1" hidden="1">'Master 2019-2020'!$D$24</definedName>
    <definedName name="QB_ROW_97230" localSheetId="3" hidden="1">'Master 2018-2019'!$D$29</definedName>
    <definedName name="QB_ROW_97230" localSheetId="1" hidden="1">'Master 2019-2020'!$D$29</definedName>
    <definedName name="QBCANSUPPORTUPDATE" localSheetId="3">TRUE</definedName>
    <definedName name="QBCANSUPPORTUPDATE" localSheetId="1">TRUE</definedName>
    <definedName name="QBCOMPANYFILENAME" localSheetId="3">"C:\Users\WB\Dropbox\QuickBooks Shared Company File\Wolf Branch District 113 PTC (DESKTOP-76B0UK7's conflicted copy 2017-10-12).qbw"</definedName>
    <definedName name="QBCOMPANYFILENAME" localSheetId="1">"C:\Users\WB\Dropbox\QuickBooks Shared Company File\Wolf Branch District 113 PTC (DESKTOP-76B0UK7's conflicted copy 2017-10-12).qbw"</definedName>
    <definedName name="QBENDDATE" localSheetId="3">20181018</definedName>
    <definedName name="QBENDDATE" localSheetId="1">20181018</definedName>
    <definedName name="QBHEADERSONSCREEN" localSheetId="3">FALSE</definedName>
    <definedName name="QBHEADERSONSCREEN" localSheetId="1">FALSE</definedName>
    <definedName name="QBMETADATASIZE" localSheetId="3">5907</definedName>
    <definedName name="QBMETADATASIZE" localSheetId="1">5907</definedName>
    <definedName name="QBPRESERVECOLOR" localSheetId="3">TRUE</definedName>
    <definedName name="QBPRESERVECOLOR" localSheetId="1">TRUE</definedName>
    <definedName name="QBPRESERVEFONT" localSheetId="3">TRUE</definedName>
    <definedName name="QBPRESERVEFONT" localSheetId="1">TRUE</definedName>
    <definedName name="QBPRESERVEROWHEIGHT" localSheetId="3">TRUE</definedName>
    <definedName name="QBPRESERVEROWHEIGHT" localSheetId="1">TRUE</definedName>
    <definedName name="QBPRESERVESPACE" localSheetId="3">TRUE</definedName>
    <definedName name="QBPRESERVESPACE" localSheetId="1">TRUE</definedName>
    <definedName name="QBREPORTCOLAXIS" localSheetId="3">0</definedName>
    <definedName name="QBREPORTCOLAXIS" localSheetId="1">0</definedName>
    <definedName name="QBREPORTCOMPANYID" localSheetId="3">"bf33c301483f468193cdeae3d1e8ebdc"</definedName>
    <definedName name="QBREPORTCOMPANYID" localSheetId="1">"bf33c301483f468193cdeae3d1e8ebdc"</definedName>
    <definedName name="QBREPORTCOMPARECOL_ANNUALBUDGET" localSheetId="3">FALSE</definedName>
    <definedName name="QBREPORTCOMPARECOL_ANNUALBUDGET" localSheetId="1">FALSE</definedName>
    <definedName name="QBREPORTCOMPARECOL_AVGCOGS" localSheetId="3">FALSE</definedName>
    <definedName name="QBREPORTCOMPARECOL_AVGCOGS" localSheetId="1">FALSE</definedName>
    <definedName name="QBREPORTCOMPARECOL_AVGPRICE" localSheetId="3">FALSE</definedName>
    <definedName name="QBREPORTCOMPARECOL_AVGPRICE" localSheetId="1">FALSE</definedName>
    <definedName name="QBREPORTCOMPARECOL_BUDDIFF" localSheetId="3">FALSE</definedName>
    <definedName name="QBREPORTCOMPARECOL_BUDDIFF" localSheetId="1">FALSE</definedName>
    <definedName name="QBREPORTCOMPARECOL_BUDGET" localSheetId="3">FALSE</definedName>
    <definedName name="QBREPORTCOMPARECOL_BUDGET" localSheetId="1">FALSE</definedName>
    <definedName name="QBREPORTCOMPARECOL_BUDPCT" localSheetId="3">FALSE</definedName>
    <definedName name="QBREPORTCOMPARECOL_BUDPCT" localSheetId="1">FALSE</definedName>
    <definedName name="QBREPORTCOMPARECOL_COGS" localSheetId="3">FALSE</definedName>
    <definedName name="QBREPORTCOMPARECOL_COGS" localSheetId="1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3">FALSE</definedName>
    <definedName name="QBREPORTCOMPARECOL_FORECAST" localSheetId="1">FALSE</definedName>
    <definedName name="QBREPORTCOMPARECOL_GROSSMARGIN" localSheetId="3">FALSE</definedName>
    <definedName name="QBREPORTCOMPARECOL_GROSSMARGIN" localSheetId="1">FALSE</definedName>
    <definedName name="QBREPORTCOMPARECOL_GROSSMARGINPCT" localSheetId="3">FALSE</definedName>
    <definedName name="QBREPORTCOMPARECOL_GROSSMARGINPCT" localSheetId="1">FALSE</definedName>
    <definedName name="QBREPORTCOMPARECOL_HOURS" localSheetId="3">FALSE</definedName>
    <definedName name="QBREPORTCOMPARECOL_HOURS" localSheetId="1">FALSE</definedName>
    <definedName name="QBREPORTCOMPARECOL_PCTCOL" localSheetId="3">FALSE</definedName>
    <definedName name="QBREPORTCOMPARECOL_PCTCOL" localSheetId="1">FALSE</definedName>
    <definedName name="QBREPORTCOMPARECOL_PCTEXPENSE" localSheetId="3">FALSE</definedName>
    <definedName name="QBREPORTCOMPARECOL_PCTEXPENSE" localSheetId="1">FALSE</definedName>
    <definedName name="QBREPORTCOMPARECOL_PCTINCOME" localSheetId="3">FALSE</definedName>
    <definedName name="QBREPORTCOMPARECOL_PCTINCOME" localSheetId="1">FALSE</definedName>
    <definedName name="QBREPORTCOMPARECOL_PCTOFSALES" localSheetId="3">FALSE</definedName>
    <definedName name="QBREPORTCOMPARECOL_PCTOFSALES" localSheetId="1">FALSE</definedName>
    <definedName name="QBREPORTCOMPARECOL_PCTROW" localSheetId="3">FALSE</definedName>
    <definedName name="QBREPORTCOMPARECOL_PCTROW" localSheetId="1">FALSE</definedName>
    <definedName name="QBREPORTCOMPARECOL_PPDIFF" localSheetId="3">FALSE</definedName>
    <definedName name="QBREPORTCOMPARECOL_PPDIFF" localSheetId="1">FALSE</definedName>
    <definedName name="QBREPORTCOMPARECOL_PPPCT" localSheetId="3">FALSE</definedName>
    <definedName name="QBREPORTCOMPARECOL_PPPCT" localSheetId="1">FALSE</definedName>
    <definedName name="QBREPORTCOMPARECOL_PREVPERIOD" localSheetId="3">FALSE</definedName>
    <definedName name="QBREPORTCOMPARECOL_PREVPERIOD" localSheetId="1">FALSE</definedName>
    <definedName name="QBREPORTCOMPARECOL_PREVYEAR" localSheetId="3">FALSE</definedName>
    <definedName name="QBREPORTCOMPARECOL_PREVYEAR" localSheetId="1">FALSE</definedName>
    <definedName name="QBREPORTCOMPARECOL_PYDIFF" localSheetId="3">FALSE</definedName>
    <definedName name="QBREPORTCOMPARECOL_PYDIFF" localSheetId="1">FALSE</definedName>
    <definedName name="QBREPORTCOMPARECOL_PYPCT" localSheetId="3">FALSE</definedName>
    <definedName name="QBREPORTCOMPARECOL_PYPCT" localSheetId="1">FALSE</definedName>
    <definedName name="QBREPORTCOMPARECOL_QTY" localSheetId="3">FALSE</definedName>
    <definedName name="QBREPORTCOMPARECOL_QTY" localSheetId="1">FALSE</definedName>
    <definedName name="QBREPORTCOMPARECOL_RATE" localSheetId="3">FALSE</definedName>
    <definedName name="QBREPORTCOMPARECOL_RATE" localSheetId="1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3">FALSE</definedName>
    <definedName name="QBREPORTCOMPARECOL_TRIPUNBILLEDMILES" localSheetId="1">FALSE</definedName>
    <definedName name="QBREPORTCOMPARECOL_YTD" localSheetId="3">FALSE</definedName>
    <definedName name="QBREPORTCOMPARECOL_YTD" localSheetId="1">FALSE</definedName>
    <definedName name="QBREPORTCOMPARECOL_YTDBUDGET" localSheetId="3">FALSE</definedName>
    <definedName name="QBREPORTCOMPARECOL_YTDBUDGET" localSheetId="1">FALSE</definedName>
    <definedName name="QBREPORTCOMPARECOL_YTDPCT" localSheetId="3">FALSE</definedName>
    <definedName name="QBREPORTCOMPARECOL_YTDPCT" localSheetId="1">FALSE</definedName>
    <definedName name="QBREPORTROWAXIS" localSheetId="3">11</definedName>
    <definedName name="QBREPORTROWAXIS" localSheetId="1">11</definedName>
    <definedName name="QBREPORTSUBCOLAXIS" localSheetId="3">0</definedName>
    <definedName name="QBREPORTSUBCOLAXIS" localSheetId="1">0</definedName>
    <definedName name="QBREPORTTYPE" localSheetId="3">231</definedName>
    <definedName name="QBREPORTTYPE" localSheetId="1">231</definedName>
    <definedName name="QBROWHEADERS" localSheetId="3">4</definedName>
    <definedName name="QBROWHEADERS" localSheetId="1">4</definedName>
    <definedName name="QBSTARTDATE" localSheetId="3">20180601</definedName>
    <definedName name="QBSTARTDATE" localSheetId="1">20180601</definedName>
  </definedNames>
  <calcPr calcId="162913"/>
</workbook>
</file>

<file path=xl/calcChain.xml><?xml version="1.0" encoding="utf-8"?>
<calcChain xmlns="http://schemas.openxmlformats.org/spreadsheetml/2006/main">
  <c r="G64" i="11" l="1"/>
  <c r="G59" i="11"/>
  <c r="G12" i="11"/>
  <c r="C81" i="11"/>
  <c r="C79" i="11"/>
  <c r="C71" i="11"/>
  <c r="C52" i="11"/>
  <c r="C29" i="11"/>
  <c r="C17" i="11"/>
  <c r="C6" i="5"/>
  <c r="J17" i="5"/>
  <c r="I17" i="5"/>
  <c r="C78" i="5"/>
  <c r="C75" i="5"/>
  <c r="C76" i="5"/>
  <c r="C77" i="5"/>
  <c r="C74" i="5"/>
  <c r="C70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56" i="5"/>
  <c r="C51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33" i="5"/>
  <c r="C29" i="5"/>
  <c r="C21" i="5"/>
  <c r="C22" i="5"/>
  <c r="C23" i="5"/>
  <c r="C24" i="5"/>
  <c r="C25" i="5"/>
  <c r="C26" i="5"/>
  <c r="C27" i="5"/>
  <c r="C28" i="5"/>
  <c r="C20" i="5"/>
  <c r="C17" i="5"/>
  <c r="C82" i="5" s="1"/>
  <c r="C9" i="5"/>
  <c r="C10" i="5"/>
  <c r="C11" i="5"/>
  <c r="C12" i="5"/>
  <c r="C13" i="5"/>
  <c r="C14" i="5"/>
  <c r="C15" i="5"/>
  <c r="C16" i="5"/>
  <c r="C8" i="5"/>
  <c r="C7" i="5"/>
  <c r="G48" i="11"/>
  <c r="G49" i="11"/>
  <c r="E24" i="13" l="1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J75" i="11" s="1"/>
  <c r="K75" i="11" s="1"/>
  <c r="E42" i="13"/>
  <c r="E43" i="13"/>
  <c r="E44" i="13"/>
  <c r="E45" i="13"/>
  <c r="E46" i="13"/>
  <c r="E47" i="13"/>
  <c r="E48" i="13"/>
  <c r="E49" i="13"/>
  <c r="E50" i="13"/>
  <c r="E51" i="13"/>
  <c r="E52" i="13"/>
  <c r="E23" i="13"/>
  <c r="E5" i="13"/>
  <c r="E6" i="13"/>
  <c r="E7" i="13"/>
  <c r="E8" i="13"/>
  <c r="E9" i="13"/>
  <c r="E10" i="13"/>
  <c r="E11" i="13"/>
  <c r="E12" i="13"/>
  <c r="E13" i="13"/>
  <c r="E14" i="13"/>
  <c r="I24" i="11" s="1"/>
  <c r="I29" i="11" s="1"/>
  <c r="E15" i="13"/>
  <c r="E16" i="13"/>
  <c r="E17" i="13"/>
  <c r="E18" i="13"/>
  <c r="E19" i="13"/>
  <c r="E4" i="13"/>
  <c r="P53" i="13"/>
  <c r="Q53" i="13"/>
  <c r="G53" i="13"/>
  <c r="H53" i="13"/>
  <c r="I53" i="13"/>
  <c r="I54" i="13" s="1"/>
  <c r="J53" i="13"/>
  <c r="J54" i="13" s="1"/>
  <c r="K53" i="13"/>
  <c r="L53" i="13"/>
  <c r="M53" i="13"/>
  <c r="M54" i="13" s="1"/>
  <c r="N53" i="13"/>
  <c r="N54" i="13" s="1"/>
  <c r="O53" i="13"/>
  <c r="F53" i="13"/>
  <c r="G20" i="13"/>
  <c r="G54" i="13" s="1"/>
  <c r="H20" i="13"/>
  <c r="H54" i="13" s="1"/>
  <c r="I20" i="13"/>
  <c r="J20" i="13"/>
  <c r="K20" i="13"/>
  <c r="K54" i="13" s="1"/>
  <c r="L20" i="13"/>
  <c r="L54" i="13" s="1"/>
  <c r="M20" i="13"/>
  <c r="N20" i="13"/>
  <c r="O20" i="13"/>
  <c r="O54" i="13" s="1"/>
  <c r="P20" i="13"/>
  <c r="Q20" i="13"/>
  <c r="F20" i="13"/>
  <c r="F54" i="13" s="1"/>
  <c r="P22" i="13"/>
  <c r="Q22" i="13"/>
  <c r="F22" i="13"/>
  <c r="G22" i="13"/>
  <c r="H22" i="13"/>
  <c r="I22" i="13"/>
  <c r="J22" i="13"/>
  <c r="K22" i="13"/>
  <c r="L22" i="13"/>
  <c r="M22" i="13"/>
  <c r="N22" i="13"/>
  <c r="O22" i="13"/>
  <c r="E22" i="13"/>
  <c r="L79" i="11"/>
  <c r="I79" i="11"/>
  <c r="F79" i="11"/>
  <c r="E79" i="11"/>
  <c r="K78" i="11"/>
  <c r="K77" i="11"/>
  <c r="G77" i="11"/>
  <c r="K76" i="11"/>
  <c r="G76" i="11"/>
  <c r="G75" i="11"/>
  <c r="L71" i="11"/>
  <c r="I71" i="11"/>
  <c r="F71" i="11"/>
  <c r="K70" i="11"/>
  <c r="G70" i="11"/>
  <c r="K69" i="11"/>
  <c r="K68" i="11"/>
  <c r="K67" i="11"/>
  <c r="K66" i="11"/>
  <c r="K65" i="11"/>
  <c r="G65" i="11"/>
  <c r="K64" i="11"/>
  <c r="K63" i="11"/>
  <c r="K62" i="11"/>
  <c r="K61" i="11"/>
  <c r="G61" i="11"/>
  <c r="K60" i="11"/>
  <c r="G60" i="11"/>
  <c r="K59" i="11"/>
  <c r="K58" i="11"/>
  <c r="K57" i="11"/>
  <c r="K56" i="11"/>
  <c r="L52" i="11"/>
  <c r="F52" i="11"/>
  <c r="E52" i="11"/>
  <c r="K51" i="11"/>
  <c r="G51" i="11"/>
  <c r="K50" i="11"/>
  <c r="G50" i="11"/>
  <c r="K48" i="11"/>
  <c r="K47" i="11"/>
  <c r="G47" i="11"/>
  <c r="K46" i="11"/>
  <c r="G46" i="11"/>
  <c r="K45" i="11"/>
  <c r="K44" i="11"/>
  <c r="K43" i="11"/>
  <c r="G43" i="11"/>
  <c r="K42" i="11"/>
  <c r="K41" i="11"/>
  <c r="K40" i="11"/>
  <c r="G40" i="11"/>
  <c r="K39" i="11"/>
  <c r="G39" i="11"/>
  <c r="K38" i="11"/>
  <c r="G38" i="11"/>
  <c r="K37" i="11"/>
  <c r="G37" i="11"/>
  <c r="K36" i="11"/>
  <c r="G36" i="11"/>
  <c r="K35" i="11"/>
  <c r="G35" i="11"/>
  <c r="K34" i="11"/>
  <c r="G34" i="11"/>
  <c r="J52" i="11"/>
  <c r="K33" i="11"/>
  <c r="G33" i="11"/>
  <c r="K32" i="11"/>
  <c r="L29" i="11"/>
  <c r="J29" i="11"/>
  <c r="F29" i="11"/>
  <c r="E29" i="11"/>
  <c r="K28" i="11"/>
  <c r="K27" i="11"/>
  <c r="K26" i="11"/>
  <c r="K25" i="11"/>
  <c r="G25" i="11"/>
  <c r="G24" i="11"/>
  <c r="K23" i="11"/>
  <c r="G23" i="11"/>
  <c r="K22" i="11"/>
  <c r="G22" i="11"/>
  <c r="K21" i="11"/>
  <c r="K20" i="11"/>
  <c r="G20" i="11"/>
  <c r="L17" i="11"/>
  <c r="F17" i="11"/>
  <c r="E17" i="11"/>
  <c r="K16" i="11"/>
  <c r="K15" i="11"/>
  <c r="K14" i="11"/>
  <c r="G14" i="11"/>
  <c r="K13" i="11"/>
  <c r="G13" i="11"/>
  <c r="J17" i="11"/>
  <c r="K11" i="11"/>
  <c r="G11" i="11"/>
  <c r="K10" i="11"/>
  <c r="G10" i="11"/>
  <c r="K9" i="11"/>
  <c r="G9" i="11"/>
  <c r="K8" i="11"/>
  <c r="G8" i="11"/>
  <c r="K7" i="11"/>
  <c r="G7" i="11"/>
  <c r="I17" i="11"/>
  <c r="G6" i="11"/>
  <c r="J39" i="5"/>
  <c r="K39" i="5" s="1"/>
  <c r="K21" i="5"/>
  <c r="K22" i="5"/>
  <c r="K23" i="5"/>
  <c r="K25" i="5"/>
  <c r="K26" i="5"/>
  <c r="K28" i="5"/>
  <c r="K34" i="5"/>
  <c r="K35" i="5"/>
  <c r="K41" i="5"/>
  <c r="K42" i="5"/>
  <c r="K43" i="5"/>
  <c r="K44" i="5"/>
  <c r="K45" i="5"/>
  <c r="K46" i="5"/>
  <c r="K47" i="5"/>
  <c r="K48" i="5"/>
  <c r="K49" i="5"/>
  <c r="K56" i="5"/>
  <c r="K60" i="5"/>
  <c r="J58" i="5"/>
  <c r="K58" i="5" s="1"/>
  <c r="J57" i="5"/>
  <c r="K57" i="5" s="1"/>
  <c r="F40" i="6"/>
  <c r="F34" i="6"/>
  <c r="F41" i="6"/>
  <c r="F31" i="6"/>
  <c r="J50" i="5" s="1"/>
  <c r="K50" i="5" s="1"/>
  <c r="I7" i="6"/>
  <c r="I8" i="6"/>
  <c r="G79" i="11" l="1"/>
  <c r="L83" i="11"/>
  <c r="E81" i="11"/>
  <c r="E83" i="11" s="1"/>
  <c r="F81" i="11"/>
  <c r="F83" i="11" s="1"/>
  <c r="K79" i="11"/>
  <c r="J79" i="11"/>
  <c r="G17" i="11"/>
  <c r="G52" i="11"/>
  <c r="G29" i="11"/>
  <c r="G71" i="11"/>
  <c r="P54" i="13"/>
  <c r="P55" i="13" s="1"/>
  <c r="O55" i="13" s="1"/>
  <c r="N55" i="13" s="1"/>
  <c r="M55" i="13" s="1"/>
  <c r="L55" i="13" s="1"/>
  <c r="K55" i="13" s="1"/>
  <c r="J55" i="13" s="1"/>
  <c r="I55" i="13" s="1"/>
  <c r="H55" i="13" s="1"/>
  <c r="G55" i="13" s="1"/>
  <c r="F55" i="13" s="1"/>
  <c r="Q54" i="13"/>
  <c r="E53" i="13"/>
  <c r="E20" i="13"/>
  <c r="E54" i="13" s="1"/>
  <c r="E55" i="13" s="1"/>
  <c r="K71" i="11"/>
  <c r="K52" i="11"/>
  <c r="K12" i="11"/>
  <c r="J71" i="11"/>
  <c r="K24" i="11"/>
  <c r="K29" i="11" s="1"/>
  <c r="I52" i="11"/>
  <c r="I81" i="11" s="1"/>
  <c r="K6" i="11"/>
  <c r="I33" i="5"/>
  <c r="J81" i="11" l="1"/>
  <c r="J83" i="11" s="1"/>
  <c r="G81" i="11"/>
  <c r="G83" i="11" s="1"/>
  <c r="K17" i="11"/>
  <c r="I83" i="11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J68" i="5" s="1"/>
  <c r="K68" i="5" s="1"/>
  <c r="E52" i="6"/>
  <c r="J66" i="5"/>
  <c r="K66" i="5" s="1"/>
  <c r="J67" i="5"/>
  <c r="K67" i="5" s="1"/>
  <c r="J64" i="5"/>
  <c r="K64" i="5" s="1"/>
  <c r="J63" i="5"/>
  <c r="K63" i="5" s="1"/>
  <c r="F53" i="6"/>
  <c r="E18" i="6"/>
  <c r="K81" i="11" l="1"/>
  <c r="K83" i="11" s="1"/>
  <c r="L88" i="11" s="1"/>
  <c r="L89" i="11" s="1"/>
  <c r="L92" i="11"/>
  <c r="J62" i="5"/>
  <c r="K62" i="5" s="1"/>
  <c r="J61" i="5"/>
  <c r="K61" i="5" s="1"/>
  <c r="J69" i="5"/>
  <c r="K69" i="5" s="1"/>
  <c r="H4" i="6"/>
  <c r="J38" i="5" l="1"/>
  <c r="K38" i="5" s="1"/>
  <c r="J40" i="5"/>
  <c r="K40" i="5" s="1"/>
  <c r="I53" i="6" l="1"/>
  <c r="I20" i="6"/>
  <c r="J36" i="5" l="1"/>
  <c r="K36" i="5" s="1"/>
  <c r="J9" i="5"/>
  <c r="J10" i="5" l="1"/>
  <c r="E23" i="6"/>
  <c r="E7" i="6"/>
  <c r="I9" i="5" s="1"/>
  <c r="E8" i="6"/>
  <c r="I10" i="5" s="1"/>
  <c r="E9" i="6"/>
  <c r="E10" i="6"/>
  <c r="I12" i="5" s="1"/>
  <c r="E11" i="6"/>
  <c r="E12" i="6"/>
  <c r="E13" i="6"/>
  <c r="E14" i="6"/>
  <c r="E16" i="6"/>
  <c r="E17" i="6"/>
  <c r="E19" i="6"/>
  <c r="I65" i="5" s="1"/>
  <c r="K65" i="5" s="1"/>
  <c r="E5" i="6"/>
  <c r="E6" i="6"/>
  <c r="E4" i="6"/>
  <c r="F20" i="6" l="1"/>
  <c r="I14" i="5"/>
  <c r="I24" i="5"/>
  <c r="K24" i="5" s="1"/>
  <c r="E15" i="6"/>
  <c r="I27" i="5" s="1"/>
  <c r="K27" i="5" s="1"/>
  <c r="I7" i="5"/>
  <c r="I6" i="5"/>
  <c r="J74" i="5"/>
  <c r="K24" i="6"/>
  <c r="E24" i="6" s="1"/>
  <c r="E53" i="6" s="1"/>
  <c r="J12" i="5"/>
  <c r="K20" i="6"/>
  <c r="J37" i="5"/>
  <c r="K37" i="5" s="1"/>
  <c r="J59" i="5"/>
  <c r="K59" i="5" s="1"/>
  <c r="I8" i="5"/>
  <c r="N53" i="6"/>
  <c r="N23" i="6"/>
  <c r="N20" i="6"/>
  <c r="J8" i="5"/>
  <c r="J20" i="5"/>
  <c r="K53" i="6" l="1"/>
  <c r="N54" i="6"/>
  <c r="J33" i="5"/>
  <c r="K33" i="5" s="1"/>
  <c r="J6" i="5"/>
  <c r="E20" i="6"/>
  <c r="E54" i="6" s="1"/>
  <c r="E55" i="6" s="1"/>
  <c r="L78" i="5"/>
  <c r="J78" i="5"/>
  <c r="I78" i="5"/>
  <c r="F78" i="5"/>
  <c r="E78" i="5"/>
  <c r="K77" i="5"/>
  <c r="K76" i="5"/>
  <c r="G76" i="5"/>
  <c r="K75" i="5"/>
  <c r="G75" i="5"/>
  <c r="K74" i="5"/>
  <c r="G74" i="5"/>
  <c r="L70" i="5"/>
  <c r="J70" i="5"/>
  <c r="I70" i="5"/>
  <c r="F70" i="5"/>
  <c r="G69" i="5"/>
  <c r="G64" i="5"/>
  <c r="G60" i="5"/>
  <c r="G59" i="5"/>
  <c r="K55" i="5"/>
  <c r="L51" i="5"/>
  <c r="I51" i="5"/>
  <c r="F51" i="5"/>
  <c r="E51" i="5"/>
  <c r="G50" i="5"/>
  <c r="G49" i="5"/>
  <c r="G47" i="5"/>
  <c r="G46" i="5"/>
  <c r="G43" i="5"/>
  <c r="G40" i="5"/>
  <c r="G39" i="5"/>
  <c r="G38" i="5"/>
  <c r="G37" i="5"/>
  <c r="G36" i="5"/>
  <c r="G35" i="5"/>
  <c r="G34" i="5"/>
  <c r="G33" i="5"/>
  <c r="K32" i="5"/>
  <c r="L29" i="5"/>
  <c r="J29" i="5"/>
  <c r="I29" i="5"/>
  <c r="F29" i="5"/>
  <c r="E29" i="5"/>
  <c r="G25" i="5"/>
  <c r="G24" i="5"/>
  <c r="G23" i="5"/>
  <c r="G22" i="5"/>
  <c r="K20" i="5"/>
  <c r="G20" i="5"/>
  <c r="L17" i="5"/>
  <c r="F17" i="5"/>
  <c r="E17" i="5"/>
  <c r="K16" i="5"/>
  <c r="K15" i="5"/>
  <c r="K14" i="5"/>
  <c r="G14" i="5"/>
  <c r="K13" i="5"/>
  <c r="G13" i="5"/>
  <c r="K12" i="5"/>
  <c r="K11" i="5"/>
  <c r="G11" i="5"/>
  <c r="K10" i="5"/>
  <c r="G10" i="5"/>
  <c r="K9" i="5"/>
  <c r="G9" i="5"/>
  <c r="K8" i="5"/>
  <c r="G8" i="5"/>
  <c r="G7" i="5"/>
  <c r="G6" i="5"/>
  <c r="G78" i="5" l="1"/>
  <c r="J7" i="5"/>
  <c r="K7" i="5" s="1"/>
  <c r="E80" i="5"/>
  <c r="E82" i="5" s="1"/>
  <c r="G29" i="5"/>
  <c r="G51" i="5"/>
  <c r="F80" i="5"/>
  <c r="F82" i="5" s="1"/>
  <c r="J51" i="5"/>
  <c r="G17" i="5"/>
  <c r="K6" i="5"/>
  <c r="K78" i="5"/>
  <c r="L82" i="5"/>
  <c r="K70" i="5"/>
  <c r="G70" i="5"/>
  <c r="K51" i="5"/>
  <c r="I80" i="5"/>
  <c r="I82" i="5" s="1"/>
  <c r="K29" i="5"/>
  <c r="G80" i="5" l="1"/>
  <c r="G82" i="5" s="1"/>
  <c r="K17" i="5"/>
  <c r="J80" i="5"/>
  <c r="J82" i="5" s="1"/>
  <c r="K80" i="5" l="1"/>
  <c r="K82" i="5" l="1"/>
  <c r="L86" i="5" s="1"/>
  <c r="L87" i="5" s="1"/>
  <c r="C80" i="5"/>
  <c r="L92" i="5" l="1"/>
  <c r="L89" i="5"/>
</calcChain>
</file>

<file path=xl/comments1.xml><?xml version="1.0" encoding="utf-8"?>
<comments xmlns="http://schemas.openxmlformats.org/spreadsheetml/2006/main">
  <authors>
    <author>Amanda Tyson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Amanda Tyson:</t>
        </r>
        <r>
          <rPr>
            <sz val="9"/>
            <color indexed="81"/>
            <rFont val="Tahoma"/>
            <family val="2"/>
          </rPr>
          <t xml:space="preserve">
1498.13 check 1323 outstanding as 5/30
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Amanda Tyson:</t>
        </r>
        <r>
          <rPr>
            <sz val="9"/>
            <color indexed="81"/>
            <rFont val="Tahoma"/>
            <family val="2"/>
          </rPr>
          <t xml:space="preserve">
1376 check 1322 and check 1316 358.00 out standing at 5/30/2019
</t>
        </r>
      </text>
    </comment>
  </commentList>
</comments>
</file>

<file path=xl/comments2.xml><?xml version="1.0" encoding="utf-8"?>
<comments xmlns="http://schemas.openxmlformats.org/spreadsheetml/2006/main">
  <authors>
    <author>Amanda Tyson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Amanda Tyson:</t>
        </r>
        <r>
          <rPr>
            <sz val="9"/>
            <color indexed="81"/>
            <rFont val="Tahoma"/>
            <family val="2"/>
          </rPr>
          <t xml:space="preserve">
1498.13 check 1323 outstanding as 5/30
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>Amanda Tyson:</t>
        </r>
        <r>
          <rPr>
            <sz val="9"/>
            <color indexed="81"/>
            <rFont val="Tahoma"/>
            <family val="2"/>
          </rPr>
          <t xml:space="preserve">
1376 check 1322 and check 1316 358.00 out standing at 5/30/2019
</t>
        </r>
      </text>
    </comment>
  </commentList>
</comments>
</file>

<file path=xl/sharedStrings.xml><?xml version="1.0" encoding="utf-8"?>
<sst xmlns="http://schemas.openxmlformats.org/spreadsheetml/2006/main" count="750" uniqueCount="324">
  <si>
    <t>Event / Category</t>
  </si>
  <si>
    <t>Prior Year</t>
  </si>
  <si>
    <t>Revenue</t>
  </si>
  <si>
    <t>Expenses</t>
  </si>
  <si>
    <t>Δ</t>
  </si>
  <si>
    <t>Deposits</t>
  </si>
  <si>
    <t>Cash Reserve</t>
  </si>
  <si>
    <t>Account RESERVE (maintain $2K)</t>
  </si>
  <si>
    <t>FNC Closed Account Balance</t>
  </si>
  <si>
    <t>Events (Potential Funds Generated)</t>
  </si>
  <si>
    <t>Fall Festival</t>
  </si>
  <si>
    <t>Pumpkin Day</t>
  </si>
  <si>
    <t>Santa's Cottage</t>
  </si>
  <si>
    <t>Winter Festival</t>
  </si>
  <si>
    <t xml:space="preserve">Skate Night </t>
  </si>
  <si>
    <t>Bricks for Kids</t>
  </si>
  <si>
    <t>Dine to Donate</t>
  </si>
  <si>
    <t>Total Events</t>
  </si>
  <si>
    <t>Contributions/Grants</t>
  </si>
  <si>
    <t>Brandt Project</t>
  </si>
  <si>
    <t>Farmers Mkt Scrip</t>
  </si>
  <si>
    <t>Miscellaneous Donations/Grants</t>
  </si>
  <si>
    <t>Schnucks Scrip</t>
  </si>
  <si>
    <t>Scout Grants</t>
  </si>
  <si>
    <t>Target Grant(Art Program)</t>
  </si>
  <si>
    <t xml:space="preserve">Amazon </t>
  </si>
  <si>
    <t>Total Contributions / Grants</t>
  </si>
  <si>
    <t>Actvities/Programs (No Funds Generated)</t>
  </si>
  <si>
    <t>Art Program</t>
  </si>
  <si>
    <t xml:space="preserve">Parties - E.S. </t>
  </si>
  <si>
    <t xml:space="preserve">Parties - M.S. </t>
  </si>
  <si>
    <t>Blood Drive</t>
  </si>
  <si>
    <t>Paw Pride -  E.S.</t>
  </si>
  <si>
    <t>Paw Pride -  M.S.</t>
  </si>
  <si>
    <t>Family Fitness Night</t>
  </si>
  <si>
    <t>Family Game Night</t>
  </si>
  <si>
    <t>Family Reading Night</t>
  </si>
  <si>
    <t>Family Science Night</t>
  </si>
  <si>
    <t>Fitness Equipment</t>
  </si>
  <si>
    <t>Flower Day</t>
  </si>
  <si>
    <t>Helping Hands</t>
  </si>
  <si>
    <t>Ice Cream Day</t>
  </si>
  <si>
    <t>Movie Night</t>
  </si>
  <si>
    <t>Reading Program</t>
  </si>
  <si>
    <t>Spanish Program</t>
  </si>
  <si>
    <t>Fall Staff Appreciation</t>
  </si>
  <si>
    <t>Spring Staff Appreciation</t>
  </si>
  <si>
    <t>Total Activities / Program (No Funds Generated)</t>
  </si>
  <si>
    <t>Funds Allocated to WB School District</t>
  </si>
  <si>
    <t>WB Adminstrative Grants</t>
  </si>
  <si>
    <t>Total Funds Allocated to WB School District</t>
  </si>
  <si>
    <t>Administrative Expenses</t>
  </si>
  <si>
    <t>Admin (bank fees, cc, materials)</t>
  </si>
  <si>
    <t>Insurance</t>
  </si>
  <si>
    <t>Cash Box</t>
  </si>
  <si>
    <t>Total Administrative Expenses</t>
  </si>
  <si>
    <t>Subtotals</t>
  </si>
  <si>
    <t>Transfer from FCB closing</t>
  </si>
  <si>
    <t>2018-2019 Budget</t>
  </si>
  <si>
    <t>Auction 2018 - 2019</t>
  </si>
  <si>
    <t>Ordinary Income/Expense</t>
  </si>
  <si>
    <t>Income</t>
  </si>
  <si>
    <t>11 - Box Tops (Expense)</t>
  </si>
  <si>
    <t>20 - E.S. Party Fees (Expense)</t>
  </si>
  <si>
    <t>50 - Administrative (Expense)</t>
  </si>
  <si>
    <t>Total Expense</t>
  </si>
  <si>
    <t>Net Ordinary Income</t>
  </si>
  <si>
    <t>Net Income</t>
  </si>
  <si>
    <t>Jun 1 - Oct 18, 18</t>
  </si>
  <si>
    <t>02 - Fall Festival (Expense)</t>
  </si>
  <si>
    <t>24 - M.S. Paw Pride (Expense)</t>
  </si>
  <si>
    <t>29 - Movie Night (Expense)</t>
  </si>
  <si>
    <t>43 - PTC Grant Prog. (Expense)</t>
  </si>
  <si>
    <t xml:space="preserve">Color Run </t>
  </si>
  <si>
    <t xml:space="preserve">Wolverine Wear </t>
  </si>
  <si>
    <t xml:space="preserve">PTC Grant Program (WB School) </t>
  </si>
  <si>
    <t>Oct</t>
  </si>
  <si>
    <t>Sept</t>
  </si>
  <si>
    <t>Nov</t>
  </si>
  <si>
    <t>Skate Night (Revenue)</t>
  </si>
  <si>
    <t xml:space="preserve"> Schnuck's Scripts (Revenue</t>
  </si>
  <si>
    <t xml:space="preserve"> Amazon (Revenue)</t>
  </si>
  <si>
    <t xml:space="preserve"> Movie Night (Revenue)</t>
  </si>
  <si>
    <t xml:space="preserve"> PTC Grant 16-17 (Revenue)</t>
  </si>
  <si>
    <t>Dec</t>
  </si>
  <si>
    <t>Jun 1 - Jan 9, 19</t>
  </si>
  <si>
    <t>Jan-2019</t>
  </si>
  <si>
    <t>Total 2018-2019</t>
  </si>
  <si>
    <t>Feb-March 2019</t>
  </si>
  <si>
    <t>21 - M.S. Party Fees (Expense)</t>
  </si>
  <si>
    <t>23 - E.S. Paw Pride (Expense)</t>
  </si>
  <si>
    <t>03 - Pumpkin Day (Expense)</t>
  </si>
  <si>
    <t>05 - Winter Festival (Expense)</t>
  </si>
  <si>
    <t>04 - Santa's Cottage (Expense)</t>
  </si>
  <si>
    <t>31 - Fall Staff Appr. (Expense)</t>
  </si>
  <si>
    <t>46-Republic Service</t>
  </si>
  <si>
    <t xml:space="preserve">Box Tops </t>
  </si>
  <si>
    <t xml:space="preserve">Republic Service-Recycling </t>
  </si>
  <si>
    <t>April 2019</t>
  </si>
  <si>
    <t>25 - Fitness Night (Expense)</t>
  </si>
  <si>
    <t>27 - Reading Night (Expense)</t>
  </si>
  <si>
    <t>May 2019</t>
  </si>
  <si>
    <t>WB Playground (WB School)</t>
  </si>
  <si>
    <t>Riso Copy Machine (WB School) 2018</t>
  </si>
  <si>
    <t>Riso Copy Machine (WB School) 2019</t>
  </si>
  <si>
    <t>Field Trip Bus Fees (WB School) 2018</t>
  </si>
  <si>
    <t>Field Trip Bus Fees (WB School) 2019</t>
  </si>
  <si>
    <t xml:space="preserve">PTC Grant Program (Discovery) 2018 </t>
  </si>
  <si>
    <t>PTC Grant Program (Discovery) 2019</t>
  </si>
  <si>
    <t>Auction 8th grade field trip</t>
  </si>
  <si>
    <t>PTC Grant-Auction-Band</t>
  </si>
  <si>
    <t>PTC Grant-Auction-sport</t>
  </si>
  <si>
    <t>PTC-Party Fees</t>
  </si>
  <si>
    <t>07 - Color Run (Expense)</t>
  </si>
  <si>
    <t>Family Game Night (Expense)</t>
  </si>
  <si>
    <t xml:space="preserve"> - Spring Staff Appr. (Expense)</t>
  </si>
  <si>
    <t>PTC Grant Playground (expense)</t>
  </si>
  <si>
    <t>CREDIT</t>
  </si>
  <si>
    <t>00019197906869173</t>
  </si>
  <si>
    <t/>
  </si>
  <si>
    <t>Corporate ACH Rebate Electronic Scrip 6588987</t>
  </si>
  <si>
    <t>2019/07/16</t>
  </si>
  <si>
    <t>DEBIT</t>
  </si>
  <si>
    <t>277271127999    NKY</t>
  </si>
  <si>
    <t>PNC Merchant Fee        277271127999</t>
  </si>
  <si>
    <t>2019/07/02</t>
  </si>
  <si>
    <t>2019/07/31</t>
  </si>
  <si>
    <t>2019/06/29</t>
  </si>
  <si>
    <t>00000000004637484661</t>
  </si>
  <si>
    <t>CHECK 1323  REF. NO. 096493749</t>
  </si>
  <si>
    <t>2019/06/24</t>
  </si>
  <si>
    <t>2019/06/17</t>
  </si>
  <si>
    <t>CHECK 1317  REF. NO. 090148018</t>
  </si>
  <si>
    <t>2019/06/05</t>
  </si>
  <si>
    <t>CHECK 1316  REF. NO. 090148022</t>
  </si>
  <si>
    <t>CHECK 1314  REF. NO. 090148021</t>
  </si>
  <si>
    <t>CHECK 1313  REF. NO. 090148019</t>
  </si>
  <si>
    <t>Effective  06-02-19</t>
  </si>
  <si>
    <t>2019/06/03</t>
  </si>
  <si>
    <t>CHECK 1322  REF. NO. 096046077</t>
  </si>
  <si>
    <t>2019/06/28</t>
  </si>
  <si>
    <t>2019/06/01</t>
  </si>
  <si>
    <t>CHECK 1312  REF. NO. 095246791</t>
  </si>
  <si>
    <t>2019/05/31</t>
  </si>
  <si>
    <t>CHECK 1321  REF. NO. 089813620</t>
  </si>
  <si>
    <t>2019/05/29</t>
  </si>
  <si>
    <t>CHECK 1320  REF. NO. 089813617</t>
  </si>
  <si>
    <t>CHECK 1319  REF. NO. 089813618</t>
  </si>
  <si>
    <t>CHECK 1315  REF. NO. 089813619</t>
  </si>
  <si>
    <t>CHECK 1310  REF. NO. 089438360</t>
  </si>
  <si>
    <t>CHECK 1309  REF. NO. 089813614</t>
  </si>
  <si>
    <t>CHECK 1311  REF. NO. 095015379</t>
  </si>
  <si>
    <t>2019/05/23</t>
  </si>
  <si>
    <t>Deposit</t>
  </si>
  <si>
    <t>2019/05/21</t>
  </si>
  <si>
    <t>CHECK 1308  REF. NO. 089298543</t>
  </si>
  <si>
    <t>2019/05/20</t>
  </si>
  <si>
    <t>2019/05/16</t>
  </si>
  <si>
    <t>Amzn5R1Rwmpe 35Zogc5Czfljbh4</t>
  </si>
  <si>
    <t>Corporate ACH Amazonsmil</t>
  </si>
  <si>
    <t>2019/05/09</t>
  </si>
  <si>
    <t>CHECK 1306  REF. NO. 089745042</t>
  </si>
  <si>
    <t>2019/05/07</t>
  </si>
  <si>
    <t>CHECK 1297  REF. NO. 089745043</t>
  </si>
  <si>
    <t>CHECK 1307  REF. NO. 032049808</t>
  </si>
  <si>
    <t>2019/05/06</t>
  </si>
  <si>
    <t>95593190  PNC PJ0045</t>
  </si>
  <si>
    <t>ATM Deposit 4605 N Illinois Fairview Hgh Il</t>
  </si>
  <si>
    <t>2019/05/03</t>
  </si>
  <si>
    <t>95593196  PNC PJ0045</t>
  </si>
  <si>
    <t>2019/05/02</t>
  </si>
  <si>
    <t>2019/05/01</t>
  </si>
  <si>
    <t>45 - WB Technology (Expense)</t>
  </si>
  <si>
    <t>44 - Riso Copier (Expense)</t>
  </si>
  <si>
    <t>42 - Bus Fees (Expense)</t>
  </si>
  <si>
    <t>32- SpringStaff Appr.(Expense)</t>
  </si>
  <si>
    <t>26 - Game Night (Expense)</t>
  </si>
  <si>
    <t>07 - Color Run 17-18 (Expense)</t>
  </si>
  <si>
    <t>01 - Auction-(Expense)</t>
  </si>
  <si>
    <t>Expense</t>
  </si>
  <si>
    <t>Total Income</t>
  </si>
  <si>
    <t>20 - E.S. Party Fees (Revenue)</t>
  </si>
  <si>
    <t>17 - Amazon (Revenue)</t>
  </si>
  <si>
    <t>15 - Schnuck's Scripts (Revenue</t>
  </si>
  <si>
    <t>08 - Skate Night (Revenue)</t>
  </si>
  <si>
    <t>07 - Color Run (Revenue)</t>
  </si>
  <si>
    <t>Apr 15 - Jun 30, 19</t>
  </si>
  <si>
    <t>51 - Insurance (Expense)</t>
  </si>
  <si>
    <t>Total 50 - Administrative (Expense)</t>
  </si>
  <si>
    <t>50 - Administrative (Expense) - Other</t>
  </si>
  <si>
    <t>52 - Postage (Expense)</t>
  </si>
  <si>
    <t>46-Republic Service (Expense)</t>
  </si>
  <si>
    <t>30 - Reading Program (Expense)</t>
  </si>
  <si>
    <t>43 - PTC Grant 16-17 (Revenue)</t>
  </si>
  <si>
    <t>29 - Movie Night (Revenue)</t>
  </si>
  <si>
    <t>05 - Winter Festival (Revenue)</t>
  </si>
  <si>
    <t>04 - Santa's Cottage (Revenue)</t>
  </si>
  <si>
    <t>03 - Pumpkin Day (Revenue)</t>
  </si>
  <si>
    <t>02 - Fall Festival (Revenue)</t>
  </si>
  <si>
    <t>01-Auction (Revenue)</t>
  </si>
  <si>
    <t>check Date</t>
  </si>
  <si>
    <t>01 - Auction (Expense)</t>
  </si>
  <si>
    <t>Save the School 16-17</t>
  </si>
  <si>
    <t>Less: Cash Reserve</t>
  </si>
  <si>
    <t>Less: May Outstanding Checks to Clear Bank In June</t>
  </si>
  <si>
    <r>
      <rPr>
        <b/>
        <i/>
        <u/>
        <sz val="12"/>
        <rFont val="Arial"/>
        <family val="2"/>
      </rPr>
      <t>Adjusted 5-30-2019 Ending Bal &amp; Est.</t>
    </r>
    <r>
      <rPr>
        <b/>
        <sz val="12"/>
        <rFont val="Arial"/>
        <family val="2"/>
      </rPr>
      <t>Cushion</t>
    </r>
  </si>
  <si>
    <t>PTC YTD Activity</t>
  </si>
  <si>
    <t>Current YTD PTC Activity Balance:    School Year 2018/2019</t>
  </si>
  <si>
    <t>May 2019 Issued Checks:  OutStanding as of 5-30-2019</t>
  </si>
  <si>
    <t xml:space="preserve">PNC Balance as of    5-30-2019 </t>
  </si>
  <si>
    <t>PNC Balance          June 1, 2018</t>
  </si>
  <si>
    <t>YTD (thru May 30, 2019)</t>
  </si>
  <si>
    <t>Deb</t>
  </si>
  <si>
    <t>cr</t>
  </si>
  <si>
    <t>Jun '18 - May 19</t>
  </si>
  <si>
    <t>2019/03/30</t>
  </si>
  <si>
    <t>2019/04/30</t>
  </si>
  <si>
    <t>2019/04/01</t>
  </si>
  <si>
    <t>035023845</t>
  </si>
  <si>
    <t>2019/04/02</t>
  </si>
  <si>
    <t>ACH Credit Wepay Wepay Sv9T</t>
  </si>
  <si>
    <t>00019092902599977</t>
  </si>
  <si>
    <t>2019/04/03</t>
  </si>
  <si>
    <t>00019092906000522</t>
  </si>
  <si>
    <t>2019/04/05</t>
  </si>
  <si>
    <t>039450239</t>
  </si>
  <si>
    <t>00019095902362486</t>
  </si>
  <si>
    <t>2019/04/08</t>
  </si>
  <si>
    <t>00019098905911983</t>
  </si>
  <si>
    <t>2019/04/09</t>
  </si>
  <si>
    <t>00019099908535149</t>
  </si>
  <si>
    <t>2019/04/10</t>
  </si>
  <si>
    <t>00019100901363674</t>
  </si>
  <si>
    <t>2019/04/11</t>
  </si>
  <si>
    <t>00019101904610397</t>
  </si>
  <si>
    <t>2019/04/12</t>
  </si>
  <si>
    <t>96102876  PNC PJ0045</t>
  </si>
  <si>
    <t>2019/04/15</t>
  </si>
  <si>
    <t>00019105911121423</t>
  </si>
  <si>
    <t>00019105910394671</t>
  </si>
  <si>
    <t>00019105911121387</t>
  </si>
  <si>
    <t>2019/04/16</t>
  </si>
  <si>
    <t>00019105914055809</t>
  </si>
  <si>
    <t>00019105913592786</t>
  </si>
  <si>
    <t xml:space="preserve">move 1376 </t>
  </si>
  <si>
    <t>2019/04/17</t>
  </si>
  <si>
    <t>00019107907663525</t>
  </si>
  <si>
    <t>2019/04/18</t>
  </si>
  <si>
    <t>00019108900921246</t>
  </si>
  <si>
    <t>2019/04/19</t>
  </si>
  <si>
    <t>00019109903351469</t>
  </si>
  <si>
    <t>on may budget</t>
  </si>
  <si>
    <t>2019/04/22</t>
  </si>
  <si>
    <t>00019112906787139</t>
  </si>
  <si>
    <t>2019/04/23</t>
  </si>
  <si>
    <t>00019113909262234</t>
  </si>
  <si>
    <t>2019/04/24</t>
  </si>
  <si>
    <t>90480696  PNC PJ0045</t>
  </si>
  <si>
    <t>2019/04/25</t>
  </si>
  <si>
    <t>Mobile Deposit</t>
  </si>
  <si>
    <t>072840105</t>
  </si>
  <si>
    <t>00019115905217173</t>
  </si>
  <si>
    <t>2019/04/26</t>
  </si>
  <si>
    <t>00019116908151074</t>
  </si>
  <si>
    <t>2019/04/29</t>
  </si>
  <si>
    <t>00019119901575067</t>
  </si>
  <si>
    <t>00019119900870408</t>
  </si>
  <si>
    <t>42 - Bus Fees (Expense) 2018</t>
  </si>
  <si>
    <t>CHECK 1286  REF. NO. 074624581</t>
  </si>
  <si>
    <t>074624581</t>
  </si>
  <si>
    <t>42 - Bus Fees (Expense) 2019</t>
  </si>
  <si>
    <t>6068 Debit Card Purchase Crown Awards Inc 800-2271557 NY</t>
  </si>
  <si>
    <t>31694910041666068090</t>
  </si>
  <si>
    <t>44 - Riso Copier (Expense) 2018</t>
  </si>
  <si>
    <t>44 - Riso Copier (Expense) 2019</t>
  </si>
  <si>
    <t>4400+358+1376</t>
  </si>
  <si>
    <t>43 - PTC Grant Prog. (Expense) Auction Band</t>
  </si>
  <si>
    <t>CHECK 1296  REF. NO. 090599549</t>
  </si>
  <si>
    <t>090599549</t>
  </si>
  <si>
    <t>43 - PTC Grant Prog. (Expense) Auction Sport</t>
  </si>
  <si>
    <t>CHECK 1299  REF. NO. 095244126</t>
  </si>
  <si>
    <t>095244126</t>
  </si>
  <si>
    <t>43 - PTC Grant Prog. (Expense) Auction 8th Grade</t>
  </si>
  <si>
    <t>6068 Debit Card Purchase Zapatas  Fairview He I</t>
  </si>
  <si>
    <t>58252910041666068095</t>
  </si>
  <si>
    <t>43 - PTC Grant Prog. (Expense) Auction Playground</t>
  </si>
  <si>
    <t>2019/04/04</t>
  </si>
  <si>
    <t>CHECK 1298  REF. NO. 077166408</t>
  </si>
  <si>
    <t>077166408</t>
  </si>
  <si>
    <t>CHECK 1300  REF. NO. 089474081</t>
  </si>
  <si>
    <t>089474081</t>
  </si>
  <si>
    <t>CHECK 1302  REF. NO. 089501440</t>
  </si>
  <si>
    <t>089501440</t>
  </si>
  <si>
    <t>6068 Debit Card Purchase Wholesale Color Powder Www.Wholesa Az</t>
  </si>
  <si>
    <t>99398910041666068099</t>
  </si>
  <si>
    <t>4968 Debit Card Purchase Amzn Mktp US*Mw3Pj0Yw1 Amzn.com/bi Wa</t>
  </si>
  <si>
    <t>09840910091794968099</t>
  </si>
  <si>
    <t>4968 Debit Card Purchase Amzn Mktp US*Mw1Y19992 Amzn.com/bi Wa</t>
  </si>
  <si>
    <t>97545910091794968100</t>
  </si>
  <si>
    <t>4968 Debit Card Purchase Amzn Mktp US*Mz44D8Ci1 Amzn.Com/Bi Wa</t>
  </si>
  <si>
    <t>97546910091794968100</t>
  </si>
  <si>
    <t>CHECK 1301  REF. NO. 096251724</t>
  </si>
  <si>
    <t>096251724</t>
  </si>
  <si>
    <t>CHECK 1305  REF. NO. 095377462</t>
  </si>
  <si>
    <t>095377462</t>
  </si>
  <si>
    <t>CHECK 1304  REF. NO. 089253659</t>
  </si>
  <si>
    <t>089253659</t>
  </si>
  <si>
    <t>5634 Debit Card Purchase Signupgenius Www.Signupg NC</t>
  </si>
  <si>
    <t>69091910054915634118</t>
  </si>
  <si>
    <t>CHECK 1303  REF. NO. 089432399</t>
  </si>
  <si>
    <t>089432399</t>
  </si>
  <si>
    <t>YTD (thru Aug 15, 2019)</t>
  </si>
  <si>
    <t>Jun 1, 2019 to - May 31, 2020</t>
  </si>
  <si>
    <t>12/31/2019</t>
  </si>
  <si>
    <t>1/31/2020</t>
  </si>
  <si>
    <t>2/27/2020</t>
  </si>
  <si>
    <t>PNC Bank Statement Balance  June 1, 2018</t>
  </si>
  <si>
    <t>School Year 2019-2020 YTD Net  Activity Balance</t>
  </si>
  <si>
    <t>Prior Year Issued Checks: Cleared current PTC year 2019-2020</t>
  </si>
  <si>
    <t>June 1 2019 PNC Balance &amp; Prior Year Adjustments &amp; Current YTD Net Activity Balance</t>
  </si>
  <si>
    <t xml:space="preserve">PNC Balance as of    7-31-2019 </t>
  </si>
  <si>
    <r>
      <rPr>
        <b/>
        <i/>
        <u/>
        <sz val="12"/>
        <rFont val="Arial"/>
        <family val="2"/>
      </rPr>
      <t>PTC Adjusted 7-31-2019 PNC Ending Bal &amp; Est.</t>
    </r>
    <r>
      <rPr>
        <b/>
        <sz val="12"/>
        <rFont val="Arial"/>
        <family val="2"/>
      </rPr>
      <t>Cushion</t>
    </r>
  </si>
  <si>
    <t>2019-2020 Budget</t>
  </si>
  <si>
    <t>Kindergarden Coffee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</si>
</sst>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b/>
      <u/>
      <sz val="16"/>
      <name val="Arial"/>
      <family val="2"/>
    </font>
    <font>
      <b/>
      <i/>
      <sz val="16"/>
      <name val="Arial"/>
      <family val="2"/>
    </font>
    <font>
      <strike/>
      <sz val="16"/>
      <name val="Arial"/>
      <family val="2"/>
    </font>
    <font>
      <b/>
      <strike/>
      <sz val="16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10"/>
      <name val="Arial"/>
      <family val="2"/>
    </font>
    <font>
      <sz val="16"/>
      <color theme="0"/>
      <name val="Arial"/>
      <family val="2"/>
    </font>
    <font>
      <sz val="16"/>
      <color rgb="FFFF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b/>
      <sz val="8"/>
      <name val="Arial"/>
      <family val="2"/>
    </font>
    <font>
      <b/>
      <sz val="12"/>
      <color rgb="FFC00000"/>
      <name val="Arial"/>
      <family val="2"/>
    </font>
    <font>
      <sz val="16"/>
      <color rgb="FFC00000"/>
      <name val="Arial"/>
      <family val="2"/>
    </font>
    <font>
      <sz val="8"/>
      <color rgb="FFC0000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279">
    <xf numFmtId="0" fontId="0" fillId="0" borderId="0" xfId="0"/>
    <xf numFmtId="0" fontId="2" fillId="0" borderId="0" xfId="0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Alignment="1">
      <alignment horizontal="center" vertical="top"/>
    </xf>
    <xf numFmtId="0" fontId="3" fillId="0" borderId="1" xfId="0" applyFont="1" applyFill="1" applyBorder="1"/>
    <xf numFmtId="0" fontId="3" fillId="0" borderId="0" xfId="0" applyFont="1" applyFill="1" applyBorder="1"/>
    <xf numFmtId="43" fontId="3" fillId="0" borderId="2" xfId="0" applyNumberFormat="1" applyFont="1" applyFill="1" applyBorder="1" applyAlignment="1">
      <alignment horizontal="center"/>
    </xf>
    <xf numFmtId="43" fontId="3" fillId="0" borderId="2" xfId="0" applyNumberFormat="1" applyFont="1" applyFill="1" applyBorder="1" applyAlignment="1">
      <alignment horizontal="center" wrapText="1"/>
    </xf>
    <xf numFmtId="43" fontId="3" fillId="0" borderId="0" xfId="0" applyNumberFormat="1" applyFont="1" applyFill="1" applyBorder="1" applyAlignment="1">
      <alignment horizontal="center" wrapText="1"/>
    </xf>
    <xf numFmtId="43" fontId="3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3" fillId="0" borderId="3" xfId="0" applyFont="1" applyFill="1" applyBorder="1"/>
    <xf numFmtId="43" fontId="3" fillId="0" borderId="2" xfId="1" applyNumberFormat="1" applyFont="1" applyFill="1" applyBorder="1" applyAlignment="1">
      <alignment horizontal="right"/>
    </xf>
    <xf numFmtId="43" fontId="2" fillId="0" borderId="2" xfId="0" applyNumberFormat="1" applyFont="1" applyFill="1" applyBorder="1" applyAlignment="1"/>
    <xf numFmtId="43" fontId="2" fillId="0" borderId="0" xfId="0" applyNumberFormat="1" applyFont="1" applyFill="1" applyBorder="1" applyAlignment="1"/>
    <xf numFmtId="43" fontId="2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3" fontId="4" fillId="0" borderId="2" xfId="0" applyNumberFormat="1" applyFont="1" applyFill="1" applyBorder="1" applyAlignment="1"/>
    <xf numFmtId="43" fontId="4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2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3" fontId="3" fillId="0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3" fontId="2" fillId="0" borderId="2" xfId="2" applyNumberFormat="1" applyFont="1" applyFill="1" applyBorder="1" applyAlignment="1">
      <alignment horizontal="right" wrapText="1"/>
    </xf>
    <xf numFmtId="43" fontId="2" fillId="0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3" fontId="2" fillId="0" borderId="2" xfId="2" applyNumberFormat="1" applyFont="1" applyFill="1" applyBorder="1" applyAlignment="1">
      <alignment horizontal="right"/>
    </xf>
    <xf numFmtId="0" fontId="3" fillId="0" borderId="0" xfId="0" applyFont="1" applyFill="1"/>
    <xf numFmtId="0" fontId="2" fillId="2" borderId="2" xfId="0" applyFont="1" applyFill="1" applyBorder="1"/>
    <xf numFmtId="0" fontId="2" fillId="0" borderId="0" xfId="0" applyFont="1" applyFill="1" applyBorder="1"/>
    <xf numFmtId="0" fontId="2" fillId="2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1" xfId="0" applyFont="1" applyFill="1" applyBorder="1"/>
    <xf numFmtId="43" fontId="2" fillId="0" borderId="1" xfId="0" applyNumberFormat="1" applyFont="1" applyFill="1" applyBorder="1" applyAlignment="1"/>
    <xf numFmtId="43" fontId="2" fillId="0" borderId="1" xfId="0" applyNumberFormat="1" applyFont="1" applyFill="1" applyBorder="1" applyAlignment="1">
      <alignment horizontal="right"/>
    </xf>
    <xf numFmtId="0" fontId="6" fillId="2" borderId="3" xfId="0" applyFont="1" applyFill="1" applyBorder="1"/>
    <xf numFmtId="0" fontId="6" fillId="0" borderId="0" xfId="0" applyFont="1" applyFill="1" applyBorder="1"/>
    <xf numFmtId="43" fontId="6" fillId="2" borderId="3" xfId="2" applyNumberFormat="1" applyFont="1" applyFill="1" applyBorder="1" applyAlignment="1">
      <alignment horizontal="right"/>
    </xf>
    <xf numFmtId="44" fontId="6" fillId="0" borderId="0" xfId="2" applyFont="1" applyFill="1" applyBorder="1" applyAlignment="1">
      <alignment horizontal="right"/>
    </xf>
    <xf numFmtId="43" fontId="6" fillId="0" borderId="0" xfId="2" applyNumberFormat="1" applyFont="1" applyFill="1" applyBorder="1" applyAlignment="1">
      <alignment horizontal="right"/>
    </xf>
    <xf numFmtId="0" fontId="6" fillId="0" borderId="0" xfId="0" applyFont="1" applyFill="1"/>
    <xf numFmtId="43" fontId="2" fillId="0" borderId="0" xfId="2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43" fontId="2" fillId="0" borderId="5" xfId="2" applyNumberFormat="1" applyFont="1" applyFill="1" applyBorder="1" applyAlignment="1">
      <alignment horizontal="right"/>
    </xf>
    <xf numFmtId="43" fontId="2" fillId="0" borderId="2" xfId="0" applyNumberFormat="1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right" vertical="center"/>
    </xf>
    <xf numFmtId="0" fontId="2" fillId="3" borderId="2" xfId="0" applyFont="1" applyFill="1" applyBorder="1"/>
    <xf numFmtId="0" fontId="7" fillId="0" borderId="0" xfId="0" applyFont="1" applyFill="1" applyBorder="1" applyAlignment="1">
      <alignment horizontal="left"/>
    </xf>
    <xf numFmtId="43" fontId="7" fillId="0" borderId="2" xfId="0" applyNumberFormat="1" applyFont="1" applyFill="1" applyBorder="1" applyAlignment="1"/>
    <xf numFmtId="43" fontId="7" fillId="0" borderId="0" xfId="0" applyNumberFormat="1" applyFont="1" applyFill="1" applyBorder="1" applyAlignment="1"/>
    <xf numFmtId="43" fontId="7" fillId="0" borderId="2" xfId="0" applyNumberFormat="1" applyFont="1" applyFill="1" applyBorder="1" applyAlignment="1">
      <alignment horizontal="right"/>
    </xf>
    <xf numFmtId="0" fontId="8" fillId="0" borderId="0" xfId="0" applyFont="1" applyFill="1"/>
    <xf numFmtId="0" fontId="6" fillId="3" borderId="3" xfId="0" applyFont="1" applyFill="1" applyBorder="1"/>
    <xf numFmtId="43" fontId="6" fillId="3" borderId="3" xfId="2" applyNumberFormat="1" applyFont="1" applyFill="1" applyBorder="1" applyAlignment="1">
      <alignment horizontal="right"/>
    </xf>
    <xf numFmtId="43" fontId="6" fillId="3" borderId="6" xfId="2" applyNumberFormat="1" applyFont="1" applyFill="1" applyBorder="1" applyAlignment="1">
      <alignment horizontal="right"/>
    </xf>
    <xf numFmtId="43" fontId="6" fillId="3" borderId="7" xfId="2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43" fontId="7" fillId="0" borderId="4" xfId="2" applyNumberFormat="1" applyFont="1" applyFill="1" applyBorder="1" applyAlignment="1">
      <alignment horizontal="right"/>
    </xf>
    <xf numFmtId="0" fontId="7" fillId="0" borderId="0" xfId="0" applyFont="1" applyFill="1" applyBorder="1"/>
    <xf numFmtId="43" fontId="7" fillId="0" borderId="8" xfId="0" applyNumberFormat="1" applyFont="1" applyFill="1" applyBorder="1" applyAlignment="1"/>
    <xf numFmtId="43" fontId="7" fillId="0" borderId="9" xfId="0" applyNumberFormat="1" applyFont="1" applyFill="1" applyBorder="1" applyAlignment="1"/>
    <xf numFmtId="43" fontId="7" fillId="0" borderId="10" xfId="0" applyNumberFormat="1" applyFont="1" applyFill="1" applyBorder="1" applyAlignment="1">
      <alignment horizontal="right"/>
    </xf>
    <xf numFmtId="43" fontId="7" fillId="0" borderId="9" xfId="0" applyNumberFormat="1" applyFont="1" applyFill="1" applyBorder="1" applyAlignment="1">
      <alignment horizontal="right"/>
    </xf>
    <xf numFmtId="43" fontId="7" fillId="0" borderId="11" xfId="0" applyNumberFormat="1" applyFont="1" applyFill="1" applyBorder="1" applyAlignment="1">
      <alignment horizontal="right"/>
    </xf>
    <xf numFmtId="0" fontId="7" fillId="0" borderId="0" xfId="0" applyFont="1" applyFill="1"/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/>
    <xf numFmtId="43" fontId="2" fillId="0" borderId="5" xfId="0" applyNumberFormat="1" applyFont="1" applyFill="1" applyBorder="1" applyAlignment="1"/>
    <xf numFmtId="43" fontId="2" fillId="0" borderId="8" xfId="0" applyNumberFormat="1" applyFont="1" applyFill="1" applyBorder="1" applyAlignment="1"/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/>
    <xf numFmtId="0" fontId="2" fillId="4" borderId="1" xfId="0" applyFont="1" applyFill="1" applyBorder="1"/>
    <xf numFmtId="0" fontId="6" fillId="4" borderId="3" xfId="0" applyFont="1" applyFill="1" applyBorder="1"/>
    <xf numFmtId="43" fontId="6" fillId="4" borderId="3" xfId="0" applyNumberFormat="1" applyFont="1" applyFill="1" applyBorder="1"/>
    <xf numFmtId="43" fontId="6" fillId="4" borderId="0" xfId="0" applyNumberFormat="1" applyFont="1" applyFill="1"/>
    <xf numFmtId="43" fontId="6" fillId="0" borderId="0" xfId="0" applyNumberFormat="1" applyFont="1" applyFill="1"/>
    <xf numFmtId="43" fontId="6" fillId="4" borderId="3" xfId="0" applyNumberFormat="1" applyFont="1" applyFill="1" applyBorder="1" applyAlignment="1">
      <alignment horizontal="right"/>
    </xf>
    <xf numFmtId="43" fontId="2" fillId="0" borderId="12" xfId="2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3" fillId="0" borderId="0" xfId="0" applyFont="1" applyFill="1" applyAlignment="1">
      <alignment horizontal="right"/>
    </xf>
    <xf numFmtId="43" fontId="2" fillId="0" borderId="0" xfId="0" applyNumberFormat="1" applyFont="1" applyFill="1" applyAlignment="1">
      <alignment horizontal="right"/>
    </xf>
    <xf numFmtId="0" fontId="5" fillId="5" borderId="2" xfId="0" applyFont="1" applyFill="1" applyBorder="1"/>
    <xf numFmtId="43" fontId="2" fillId="0" borderId="2" xfId="0" applyNumberFormat="1" applyFont="1" applyFill="1" applyBorder="1" applyAlignment="1">
      <alignment horizontal="center" vertical="center" shrinkToFit="1"/>
    </xf>
    <xf numFmtId="43" fontId="2" fillId="0" borderId="2" xfId="0" applyNumberFormat="1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horizontal="left" wrapText="1"/>
    </xf>
    <xf numFmtId="0" fontId="2" fillId="5" borderId="1" xfId="0" applyFont="1" applyFill="1" applyBorder="1"/>
    <xf numFmtId="0" fontId="6" fillId="5" borderId="3" xfId="0" applyFont="1" applyFill="1" applyBorder="1"/>
    <xf numFmtId="43" fontId="6" fillId="5" borderId="3" xfId="2" applyNumberFormat="1" applyFont="1" applyFill="1" applyBorder="1" applyAlignment="1">
      <alignment horizontal="right"/>
    </xf>
    <xf numFmtId="43" fontId="6" fillId="5" borderId="3" xfId="0" applyNumberFormat="1" applyFont="1" applyFill="1" applyBorder="1" applyAlignment="1">
      <alignment horizontal="center" vertical="center" shrinkToFit="1"/>
    </xf>
    <xf numFmtId="43" fontId="6" fillId="5" borderId="3" xfId="0" applyNumberFormat="1" applyFont="1" applyFill="1" applyBorder="1"/>
    <xf numFmtId="43" fontId="6" fillId="5" borderId="3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6" fillId="6" borderId="3" xfId="0" applyFont="1" applyFill="1" applyBorder="1"/>
    <xf numFmtId="43" fontId="6" fillId="6" borderId="3" xfId="2" applyNumberFormat="1" applyFont="1" applyFill="1" applyBorder="1" applyAlignment="1">
      <alignment horizontal="right"/>
    </xf>
    <xf numFmtId="43" fontId="6" fillId="6" borderId="3" xfId="0" applyNumberFormat="1" applyFont="1" applyFill="1" applyBorder="1"/>
    <xf numFmtId="43" fontId="6" fillId="6" borderId="3" xfId="0" applyNumberFormat="1" applyFont="1" applyFill="1" applyBorder="1" applyAlignment="1">
      <alignment horizontal="right"/>
    </xf>
    <xf numFmtId="43" fontId="2" fillId="0" borderId="11" xfId="2" applyNumberFormat="1" applyFont="1" applyFill="1" applyBorder="1" applyAlignment="1">
      <alignment horizontal="right"/>
    </xf>
    <xf numFmtId="0" fontId="6" fillId="0" borderId="2" xfId="0" applyFont="1" applyFill="1" applyBorder="1"/>
    <xf numFmtId="44" fontId="4" fillId="0" borderId="0" xfId="0" applyNumberFormat="1" applyFont="1" applyFill="1" applyBorder="1" applyAlignment="1"/>
    <xf numFmtId="43" fontId="4" fillId="0" borderId="0" xfId="0" applyNumberFormat="1" applyFont="1" applyFill="1" applyBorder="1" applyAlignment="1"/>
    <xf numFmtId="43" fontId="4" fillId="0" borderId="2" xfId="0" applyNumberFormat="1" applyFont="1" applyFill="1" applyBorder="1" applyAlignment="1">
      <alignment horizontal="right"/>
    </xf>
    <xf numFmtId="0" fontId="3" fillId="0" borderId="12" xfId="0" applyFont="1" applyFill="1" applyBorder="1"/>
    <xf numFmtId="43" fontId="3" fillId="0" borderId="11" xfId="2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/>
    <xf numFmtId="43" fontId="2" fillId="0" borderId="14" xfId="0" applyNumberFormat="1" applyFont="1" applyFill="1" applyBorder="1" applyAlignment="1"/>
    <xf numFmtId="43" fontId="2" fillId="0" borderId="15" xfId="0" applyNumberFormat="1" applyFont="1" applyFill="1" applyBorder="1" applyAlignment="1"/>
    <xf numFmtId="43" fontId="2" fillId="0" borderId="10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43" fontId="2" fillId="0" borderId="16" xfId="0" applyNumberFormat="1" applyFont="1" applyFill="1" applyBorder="1" applyAlignment="1">
      <alignment horizontal="right"/>
    </xf>
    <xf numFmtId="43" fontId="2" fillId="0" borderId="12" xfId="0" applyNumberFormat="1" applyFont="1" applyFill="1" applyBorder="1" applyAlignment="1">
      <alignment horizontal="right"/>
    </xf>
    <xf numFmtId="0" fontId="3" fillId="7" borderId="2" xfId="0" applyFont="1" applyFill="1" applyBorder="1"/>
    <xf numFmtId="43" fontId="3" fillId="7" borderId="2" xfId="2" applyNumberFormat="1" applyFont="1" applyFill="1" applyBorder="1" applyAlignment="1">
      <alignment horizontal="right"/>
    </xf>
    <xf numFmtId="44" fontId="3" fillId="0" borderId="0" xfId="0" applyNumberFormat="1" applyFont="1" applyFill="1" applyBorder="1" applyAlignment="1"/>
    <xf numFmtId="43" fontId="3" fillId="7" borderId="2" xfId="0" applyNumberFormat="1" applyFont="1" applyFill="1" applyBorder="1" applyAlignment="1"/>
    <xf numFmtId="43" fontId="3" fillId="7" borderId="9" xfId="0" applyNumberFormat="1" applyFont="1" applyFill="1" applyBorder="1" applyAlignment="1"/>
    <xf numFmtId="43" fontId="3" fillId="0" borderId="0" xfId="0" applyNumberFormat="1" applyFont="1" applyFill="1" applyBorder="1" applyAlignment="1"/>
    <xf numFmtId="43" fontId="3" fillId="7" borderId="2" xfId="0" applyNumberFormat="1" applyFont="1" applyFill="1" applyBorder="1" applyAlignment="1">
      <alignment horizontal="right"/>
    </xf>
    <xf numFmtId="43" fontId="3" fillId="7" borderId="4" xfId="0" applyNumberFormat="1" applyFont="1" applyFill="1" applyBorder="1" applyAlignment="1">
      <alignment horizontal="right"/>
    </xf>
    <xf numFmtId="43" fontId="3" fillId="0" borderId="0" xfId="2" applyNumberFormat="1" applyFont="1" applyFill="1" applyAlignment="1">
      <alignment horizontal="right"/>
    </xf>
    <xf numFmtId="43" fontId="2" fillId="0" borderId="0" xfId="0" applyNumberFormat="1" applyFont="1" applyFill="1" applyBorder="1"/>
    <xf numFmtId="43" fontId="9" fillId="0" borderId="0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>
      <alignment horizontal="right"/>
    </xf>
    <xf numFmtId="43" fontId="2" fillId="0" borderId="0" xfId="0" applyNumberFormat="1" applyFont="1" applyFill="1" applyAlignment="1">
      <alignment horizontal="center"/>
    </xf>
    <xf numFmtId="43" fontId="2" fillId="0" borderId="0" xfId="1" applyNumberFormat="1" applyFont="1" applyFill="1" applyAlignment="1">
      <alignment horizontal="right"/>
    </xf>
    <xf numFmtId="0" fontId="2" fillId="5" borderId="5" xfId="0" applyFont="1" applyFill="1" applyBorder="1"/>
    <xf numFmtId="0" fontId="7" fillId="3" borderId="5" xfId="0" applyFont="1" applyFill="1" applyBorder="1" applyAlignment="1">
      <alignment horizontal="left"/>
    </xf>
    <xf numFmtId="43" fontId="7" fillId="0" borderId="5" xfId="0" applyNumberFormat="1" applyFont="1" applyFill="1" applyBorder="1" applyAlignment="1"/>
    <xf numFmtId="43" fontId="7" fillId="0" borderId="5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3" fontId="3" fillId="0" borderId="2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43" fontId="3" fillId="0" borderId="0" xfId="1" applyFont="1" applyFill="1"/>
    <xf numFmtId="43" fontId="2" fillId="0" borderId="0" xfId="1" applyFont="1" applyFill="1" applyAlignment="1">
      <alignment horizontal="center"/>
    </xf>
    <xf numFmtId="43" fontId="2" fillId="0" borderId="0" xfId="1" applyFont="1" applyFill="1"/>
    <xf numFmtId="43" fontId="4" fillId="0" borderId="0" xfId="1" applyFont="1" applyFill="1"/>
    <xf numFmtId="43" fontId="6" fillId="0" borderId="0" xfId="1" applyFont="1" applyFill="1"/>
    <xf numFmtId="43" fontId="8" fillId="0" borderId="0" xfId="1" applyFont="1" applyFill="1"/>
    <xf numFmtId="43" fontId="7" fillId="0" borderId="0" xfId="1" applyFont="1" applyFill="1"/>
    <xf numFmtId="43" fontId="12" fillId="0" borderId="0" xfId="0" applyNumberFormat="1" applyFont="1" applyFill="1" applyAlignment="1">
      <alignment horizontal="center"/>
    </xf>
    <xf numFmtId="43" fontId="12" fillId="0" borderId="0" xfId="1" applyFont="1" applyFill="1"/>
    <xf numFmtId="43" fontId="13" fillId="0" borderId="0" xfId="1" applyFont="1" applyFill="1"/>
    <xf numFmtId="43" fontId="2" fillId="0" borderId="1" xfId="2" applyNumberFormat="1" applyFont="1" applyFill="1" applyBorder="1" applyAlignment="1">
      <alignment horizontal="right"/>
    </xf>
    <xf numFmtId="43" fontId="2" fillId="3" borderId="1" xfId="0" applyNumberFormat="1" applyFont="1" applyFill="1" applyBorder="1" applyAlignment="1">
      <alignment horizontal="left"/>
    </xf>
    <xf numFmtId="43" fontId="2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164" fontId="15" fillId="0" borderId="0" xfId="0" applyNumberFormat="1" applyFont="1"/>
    <xf numFmtId="164" fontId="15" fillId="0" borderId="0" xfId="0" applyNumberFormat="1" applyFont="1" applyBorder="1"/>
    <xf numFmtId="164" fontId="15" fillId="0" borderId="19" xfId="0" applyNumberFormat="1" applyFont="1" applyBorder="1"/>
    <xf numFmtId="49" fontId="14" fillId="0" borderId="0" xfId="0" applyNumberFormat="1" applyFont="1"/>
    <xf numFmtId="0" fontId="14" fillId="0" borderId="0" xfId="0" applyFont="1"/>
    <xf numFmtId="0" fontId="0" fillId="0" borderId="0" xfId="0" applyNumberFormat="1"/>
    <xf numFmtId="43" fontId="12" fillId="9" borderId="17" xfId="0" applyNumberFormat="1" applyFont="1" applyFill="1" applyBorder="1" applyAlignment="1">
      <alignment horizontal="right"/>
    </xf>
    <xf numFmtId="49" fontId="14" fillId="0" borderId="0" xfId="0" applyNumberFormat="1" applyFont="1" applyAlignment="1">
      <alignment horizontal="center"/>
    </xf>
    <xf numFmtId="0" fontId="14" fillId="0" borderId="0" xfId="0" applyNumberFormat="1" applyFont="1"/>
    <xf numFmtId="43" fontId="0" fillId="0" borderId="0" xfId="1" applyFont="1"/>
    <xf numFmtId="43" fontId="15" fillId="0" borderId="0" xfId="1" applyFont="1"/>
    <xf numFmtId="164" fontId="14" fillId="0" borderId="20" xfId="0" applyNumberFormat="1" applyFont="1" applyBorder="1"/>
    <xf numFmtId="164" fontId="15" fillId="0" borderId="20" xfId="0" applyNumberFormat="1" applyFont="1" applyBorder="1"/>
    <xf numFmtId="43" fontId="15" fillId="0" borderId="20" xfId="1" applyFont="1" applyBorder="1"/>
    <xf numFmtId="43" fontId="15" fillId="0" borderId="0" xfId="1" applyFont="1" applyBorder="1"/>
    <xf numFmtId="164" fontId="15" fillId="0" borderId="4" xfId="0" applyNumberFormat="1" applyFont="1" applyBorder="1"/>
    <xf numFmtId="43" fontId="15" fillId="0" borderId="4" xfId="1" applyFont="1" applyBorder="1"/>
    <xf numFmtId="164" fontId="15" fillId="0" borderId="18" xfId="0" applyNumberFormat="1" applyFont="1" applyFill="1" applyBorder="1" applyAlignment="1">
      <alignment horizontal="right"/>
    </xf>
    <xf numFmtId="43" fontId="15" fillId="0" borderId="18" xfId="1" applyFont="1" applyFill="1" applyBorder="1" applyAlignment="1">
      <alignment horizontal="right"/>
    </xf>
    <xf numFmtId="49" fontId="14" fillId="0" borderId="18" xfId="0" applyNumberFormat="1" applyFont="1" applyFill="1" applyBorder="1" applyAlignment="1">
      <alignment horizontal="center"/>
    </xf>
    <xf numFmtId="164" fontId="15" fillId="0" borderId="0" xfId="0" applyNumberFormat="1" applyFont="1" applyFill="1"/>
    <xf numFmtId="164" fontId="15" fillId="0" borderId="4" xfId="0" applyNumberFormat="1" applyFont="1" applyFill="1" applyBorder="1"/>
    <xf numFmtId="164" fontId="15" fillId="0" borderId="19" xfId="0" applyNumberFormat="1" applyFont="1" applyFill="1" applyBorder="1"/>
    <xf numFmtId="164" fontId="14" fillId="0" borderId="20" xfId="0" applyNumberFormat="1" applyFont="1" applyFill="1" applyBorder="1"/>
    <xf numFmtId="0" fontId="0" fillId="0" borderId="0" xfId="0" applyNumberFormat="1" applyFill="1"/>
    <xf numFmtId="164" fontId="15" fillId="0" borderId="11" xfId="0" applyNumberFormat="1" applyFont="1" applyBorder="1"/>
    <xf numFmtId="0" fontId="16" fillId="0" borderId="0" xfId="0" applyFont="1" applyFill="1" applyBorder="1"/>
    <xf numFmtId="43" fontId="2" fillId="0" borderId="0" xfId="0" applyNumberFormat="1" applyFont="1" applyFill="1" applyBorder="1" applyAlignment="1">
      <alignment horizontal="center" vertical="center" shrinkToFit="1"/>
    </xf>
    <xf numFmtId="164" fontId="15" fillId="6" borderId="0" xfId="0" applyNumberFormat="1" applyFont="1" applyFill="1"/>
    <xf numFmtId="164" fontId="19" fillId="11" borderId="0" xfId="0" applyNumberFormat="1" applyFont="1" applyFill="1"/>
    <xf numFmtId="164" fontId="20" fillId="6" borderId="0" xfId="0" applyNumberFormat="1" applyFont="1" applyFill="1"/>
    <xf numFmtId="43" fontId="18" fillId="11" borderId="2" xfId="0" applyNumberFormat="1" applyFont="1" applyFill="1" applyBorder="1" applyAlignment="1">
      <alignment horizontal="right"/>
    </xf>
    <xf numFmtId="43" fontId="18" fillId="11" borderId="1" xfId="0" applyNumberFormat="1" applyFont="1" applyFill="1" applyBorder="1" applyAlignment="1">
      <alignment horizontal="right"/>
    </xf>
    <xf numFmtId="43" fontId="9" fillId="0" borderId="5" xfId="0" applyNumberFormat="1" applyFont="1" applyFill="1" applyBorder="1" applyAlignment="1">
      <alignment horizontal="right" wrapText="1"/>
    </xf>
    <xf numFmtId="43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 wrapText="1"/>
    </xf>
    <xf numFmtId="43" fontId="18" fillId="11" borderId="8" xfId="0" applyNumberFormat="1" applyFont="1" applyFill="1" applyBorder="1" applyAlignment="1">
      <alignment horizontal="right"/>
    </xf>
    <xf numFmtId="43" fontId="9" fillId="0" borderId="2" xfId="0" applyNumberFormat="1" applyFont="1" applyFill="1" applyBorder="1" applyAlignment="1">
      <alignment horizontal="right" wrapText="1"/>
    </xf>
    <xf numFmtId="43" fontId="2" fillId="0" borderId="8" xfId="0" applyNumberFormat="1" applyFont="1" applyFill="1" applyBorder="1" applyAlignment="1">
      <alignment horizontal="right"/>
    </xf>
    <xf numFmtId="43" fontId="18" fillId="0" borderId="1" xfId="0" applyNumberFormat="1" applyFont="1" applyFill="1" applyBorder="1" applyAlignment="1">
      <alignment horizontal="right"/>
    </xf>
    <xf numFmtId="43" fontId="17" fillId="11" borderId="3" xfId="0" applyNumberFormat="1" applyFont="1" applyFill="1" applyBorder="1" applyAlignment="1">
      <alignment horizontal="right" wrapText="1"/>
    </xf>
    <xf numFmtId="43" fontId="18" fillId="0" borderId="2" xfId="0" applyNumberFormat="1" applyFont="1" applyFill="1" applyBorder="1" applyAlignment="1">
      <alignment horizontal="right"/>
    </xf>
    <xf numFmtId="0" fontId="0" fillId="0" borderId="0" xfId="0"/>
    <xf numFmtId="0" fontId="11" fillId="0" borderId="0" xfId="3"/>
    <xf numFmtId="164" fontId="15" fillId="0" borderId="0" xfId="0" applyNumberFormat="1" applyFont="1"/>
    <xf numFmtId="164" fontId="15" fillId="0" borderId="0" xfId="0" applyNumberFormat="1" applyFont="1" applyBorder="1"/>
    <xf numFmtId="164" fontId="15" fillId="0" borderId="19" xfId="0" applyNumberFormat="1" applyFont="1" applyBorder="1"/>
    <xf numFmtId="49" fontId="14" fillId="0" borderId="0" xfId="0" applyNumberFormat="1" applyFont="1"/>
    <xf numFmtId="0" fontId="0" fillId="0" borderId="0" xfId="0" applyNumberFormat="1"/>
    <xf numFmtId="49" fontId="14" fillId="0" borderId="0" xfId="0" applyNumberFormat="1" applyFont="1" applyAlignment="1">
      <alignment horizontal="center"/>
    </xf>
    <xf numFmtId="0" fontId="14" fillId="0" borderId="0" xfId="0" applyNumberFormat="1" applyFont="1"/>
    <xf numFmtId="164" fontId="14" fillId="0" borderId="21" xfId="0" applyNumberFormat="1" applyFont="1" applyBorder="1"/>
    <xf numFmtId="164" fontId="15" fillId="0" borderId="18" xfId="0" applyNumberFormat="1" applyFont="1" applyBorder="1"/>
    <xf numFmtId="49" fontId="14" fillId="0" borderId="22" xfId="0" applyNumberFormat="1" applyFont="1" applyBorder="1" applyAlignment="1">
      <alignment horizontal="center"/>
    </xf>
    <xf numFmtId="43" fontId="0" fillId="0" borderId="0" xfId="1" applyFont="1"/>
    <xf numFmtId="0" fontId="0" fillId="10" borderId="0" xfId="0" applyFill="1"/>
    <xf numFmtId="43" fontId="0" fillId="10" borderId="0" xfId="1" applyFont="1" applyFill="1"/>
    <xf numFmtId="16" fontId="0" fillId="0" borderId="0" xfId="0" applyNumberFormat="1"/>
    <xf numFmtId="43" fontId="11" fillId="0" borderId="0" xfId="1" applyFont="1"/>
    <xf numFmtId="0" fontId="11" fillId="12" borderId="0" xfId="3" applyFill="1"/>
    <xf numFmtId="43" fontId="11" fillId="12" borderId="0" xfId="1" applyFont="1" applyFill="1"/>
    <xf numFmtId="0" fontId="0" fillId="12" borderId="0" xfId="0" applyFill="1"/>
    <xf numFmtId="43" fontId="15" fillId="0" borderId="19" xfId="1" applyFont="1" applyBorder="1"/>
    <xf numFmtId="43" fontId="0" fillId="12" borderId="0" xfId="1" applyFont="1" applyFill="1"/>
    <xf numFmtId="43" fontId="14" fillId="0" borderId="21" xfId="1" applyFont="1" applyBorder="1"/>
    <xf numFmtId="43" fontId="15" fillId="0" borderId="18" xfId="1" applyFont="1" applyBorder="1"/>
    <xf numFmtId="43" fontId="15" fillId="0" borderId="0" xfId="1" applyFont="1"/>
    <xf numFmtId="43" fontId="15" fillId="0" borderId="0" xfId="1" applyFont="1" applyBorder="1"/>
    <xf numFmtId="43" fontId="0" fillId="0" borderId="4" xfId="1" applyFont="1" applyBorder="1"/>
    <xf numFmtId="43" fontId="0" fillId="0" borderId="0" xfId="0" applyNumberFormat="1"/>
    <xf numFmtId="43" fontId="19" fillId="0" borderId="0" xfId="1" applyFont="1"/>
    <xf numFmtId="43" fontId="23" fillId="0" borderId="0" xfId="1" applyFont="1"/>
    <xf numFmtId="0" fontId="0" fillId="0" borderId="4" xfId="0" applyBorder="1"/>
    <xf numFmtId="43" fontId="15" fillId="10" borderId="0" xfId="1" applyFont="1" applyFill="1"/>
    <xf numFmtId="43" fontId="11" fillId="10" borderId="0" xfId="1" applyFont="1" applyFill="1"/>
    <xf numFmtId="43" fontId="23" fillId="0" borderId="0" xfId="0" applyNumberFormat="1" applyFont="1"/>
    <xf numFmtId="0" fontId="23" fillId="0" borderId="0" xfId="0" applyFont="1"/>
    <xf numFmtId="43" fontId="0" fillId="10" borderId="5" xfId="1" applyFont="1" applyFill="1" applyBorder="1"/>
    <xf numFmtId="43" fontId="0" fillId="10" borderId="14" xfId="1" applyFont="1" applyFill="1" applyBorder="1"/>
    <xf numFmtId="43" fontId="0" fillId="10" borderId="3" xfId="1" applyFont="1" applyFill="1" applyBorder="1"/>
    <xf numFmtId="43" fontId="0" fillId="0" borderId="2" xfId="1" applyFont="1" applyBorder="1"/>
    <xf numFmtId="43" fontId="18" fillId="11" borderId="7" xfId="0" applyNumberFormat="1" applyFont="1" applyFill="1" applyBorder="1" applyAlignment="1">
      <alignment horizontal="right"/>
    </xf>
    <xf numFmtId="43" fontId="9" fillId="0" borderId="23" xfId="0" applyNumberFormat="1" applyFont="1" applyFill="1" applyBorder="1" applyAlignment="1">
      <alignment horizontal="right" wrapText="1"/>
    </xf>
    <xf numFmtId="43" fontId="3" fillId="8" borderId="24" xfId="0" applyNumberFormat="1" applyFont="1" applyFill="1" applyBorder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43" fontId="2" fillId="0" borderId="24" xfId="0" applyNumberFormat="1" applyFont="1" applyFill="1" applyBorder="1" applyAlignment="1">
      <alignment horizontal="right"/>
    </xf>
    <xf numFmtId="164" fontId="19" fillId="0" borderId="0" xfId="0" applyNumberFormat="1" applyFont="1" applyFill="1"/>
    <xf numFmtId="43" fontId="15" fillId="0" borderId="0" xfId="1" applyFont="1" applyFill="1"/>
    <xf numFmtId="164" fontId="20" fillId="0" borderId="0" xfId="0" applyNumberFormat="1" applyFont="1" applyFill="1"/>
    <xf numFmtId="49" fontId="14" fillId="0" borderId="0" xfId="0" applyNumberFormat="1" applyFont="1" applyAlignment="1">
      <alignment horizontal="center" wrapText="1"/>
    </xf>
    <xf numFmtId="49" fontId="14" fillId="0" borderId="18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15" fillId="0" borderId="18" xfId="1" applyNumberFormat="1" applyFont="1" applyFill="1" applyBorder="1" applyAlignment="1">
      <alignment horizontal="right" wrapText="1"/>
    </xf>
    <xf numFmtId="14" fontId="14" fillId="0" borderId="18" xfId="0" applyNumberFormat="1" applyFont="1" applyFill="1" applyBorder="1" applyAlignment="1">
      <alignment horizontal="center" wrapText="1"/>
    </xf>
    <xf numFmtId="14" fontId="15" fillId="0" borderId="18" xfId="0" applyNumberFormat="1" applyFont="1" applyFill="1" applyBorder="1" applyAlignment="1">
      <alignment horizontal="right" wrapText="1"/>
    </xf>
    <xf numFmtId="14" fontId="15" fillId="0" borderId="18" xfId="0" applyNumberFormat="1" applyFont="1" applyBorder="1" applyAlignment="1">
      <alignment wrapText="1"/>
    </xf>
    <xf numFmtId="14" fontId="14" fillId="0" borderId="18" xfId="0" applyNumberFormat="1" applyFont="1" applyBorder="1"/>
    <xf numFmtId="49" fontId="14" fillId="0" borderId="18" xfId="0" applyNumberFormat="1" applyFont="1" applyBorder="1"/>
    <xf numFmtId="49" fontId="15" fillId="0" borderId="0" xfId="0" applyNumberFormat="1" applyFont="1" applyAlignment="1">
      <alignment horizontal="center" wrapText="1"/>
    </xf>
    <xf numFmtId="164" fontId="14" fillId="0" borderId="18" xfId="0" applyNumberFormat="1" applyFont="1" applyBorder="1" applyAlignment="1">
      <alignment wrapText="1"/>
    </xf>
    <xf numFmtId="164" fontId="15" fillId="0" borderId="25" xfId="0" applyNumberFormat="1" applyFont="1" applyBorder="1"/>
    <xf numFmtId="164" fontId="15" fillId="0" borderId="25" xfId="0" applyNumberFormat="1" applyFont="1" applyFill="1" applyBorder="1"/>
    <xf numFmtId="43" fontId="2" fillId="0" borderId="23" xfId="0" applyNumberFormat="1" applyFont="1" applyFill="1" applyBorder="1" applyAlignment="1">
      <alignment horizontal="right"/>
    </xf>
    <xf numFmtId="43" fontId="3" fillId="0" borderId="3" xfId="0" applyNumberFormat="1" applyFont="1" applyFill="1" applyBorder="1" applyAlignment="1">
      <alignment horizontal="right"/>
    </xf>
    <xf numFmtId="43" fontId="9" fillId="0" borderId="26" xfId="0" applyNumberFormat="1" applyFont="1" applyFill="1" applyBorder="1" applyAlignment="1">
      <alignment horizontal="center" wrapText="1"/>
    </xf>
    <xf numFmtId="43" fontId="9" fillId="0" borderId="24" xfId="0" applyNumberFormat="1" applyFont="1" applyFill="1" applyBorder="1" applyAlignment="1">
      <alignment horizontal="center" wrapText="1"/>
    </xf>
    <xf numFmtId="43" fontId="9" fillId="0" borderId="3" xfId="0" applyNumberFormat="1" applyFont="1" applyFill="1" applyBorder="1" applyAlignment="1">
      <alignment horizontal="right" wrapText="1"/>
    </xf>
    <xf numFmtId="43" fontId="9" fillId="0" borderId="2" xfId="0" applyNumberFormat="1" applyFont="1" applyFill="1" applyBorder="1" applyAlignment="1">
      <alignment horizontal="right"/>
    </xf>
    <xf numFmtId="43" fontId="9" fillId="0" borderId="23" xfId="0" applyNumberFormat="1" applyFont="1" applyFill="1" applyBorder="1" applyAlignment="1">
      <alignment horizontal="right" wrapText="1"/>
    </xf>
    <xf numFmtId="43" fontId="3" fillId="0" borderId="0" xfId="0" applyNumberFormat="1" applyFont="1" applyFill="1" applyBorder="1" applyAlignment="1">
      <alignment horizontal="center" vertical="top"/>
    </xf>
    <xf numFmtId="43" fontId="2" fillId="0" borderId="12" xfId="0" applyNumberFormat="1" applyFont="1" applyFill="1" applyBorder="1" applyAlignment="1">
      <alignment horizontal="center" vertical="center" shrinkToFit="1"/>
    </xf>
    <xf numFmtId="43" fontId="2" fillId="0" borderId="0" xfId="0" applyNumberFormat="1" applyFont="1" applyFill="1" applyBorder="1" applyAlignment="1">
      <alignment horizontal="center" vertical="center" shrinkToFit="1"/>
    </xf>
    <xf numFmtId="43" fontId="9" fillId="0" borderId="9" xfId="0" applyNumberFormat="1" applyFont="1" applyFill="1" applyBorder="1" applyAlignment="1">
      <alignment horizontal="left" wrapText="1"/>
    </xf>
    <xf numFmtId="43" fontId="9" fillId="0" borderId="8" xfId="0" applyNumberFormat="1" applyFont="1" applyFill="1" applyBorder="1" applyAlignment="1">
      <alignment horizontal="left" wrapText="1"/>
    </xf>
    <xf numFmtId="43" fontId="17" fillId="11" borderId="9" xfId="0" applyNumberFormat="1" applyFont="1" applyFill="1" applyBorder="1" applyAlignment="1">
      <alignment horizontal="center" wrapText="1"/>
    </xf>
    <xf numFmtId="43" fontId="17" fillId="11" borderId="8" xfId="0" applyNumberFormat="1" applyFont="1" applyFill="1" applyBorder="1" applyAlignment="1">
      <alignment horizontal="center" wrapText="1"/>
    </xf>
    <xf numFmtId="43" fontId="9" fillId="0" borderId="9" xfId="0" applyNumberFormat="1" applyFont="1" applyFill="1" applyBorder="1" applyAlignment="1">
      <alignment horizontal="center" wrapText="1"/>
    </xf>
    <xf numFmtId="43" fontId="9" fillId="0" borderId="8" xfId="0" applyNumberFormat="1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990600</xdr:colOff>
      <xdr:row>44</xdr:row>
      <xdr:rowOff>76200</xdr:rowOff>
    </xdr:from>
    <xdr:to>
      <xdr:col>9</xdr:col>
      <xdr:colOff>1083310</xdr:colOff>
      <xdr:row>45</xdr:row>
      <xdr:rowOff>212725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696950" y="97155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112750" y="73787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112750" y="73787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5" name="Text Box 2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3112750" y="73787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6" name="Text Box 2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112750" y="73787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7" name="Text Box 2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3112750" y="73787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9</xdr:col>
      <xdr:colOff>990600</xdr:colOff>
      <xdr:row>57</xdr:row>
      <xdr:rowOff>0</xdr:rowOff>
    </xdr:from>
    <xdr:ext cx="92710" cy="212725"/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3696950" y="1220152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57</xdr:row>
      <xdr:rowOff>0</xdr:rowOff>
    </xdr:from>
    <xdr:ext cx="92710" cy="212725"/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3696950" y="1220152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59</xdr:row>
      <xdr:rowOff>76200</xdr:rowOff>
    </xdr:from>
    <xdr:ext cx="92710" cy="212725"/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3696950" y="1277302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10</xdr:col>
      <xdr:colOff>1016519</xdr:colOff>
      <xdr:row>72</xdr:row>
      <xdr:rowOff>257629</xdr:rowOff>
    </xdr:from>
    <xdr:ext cx="92710" cy="212725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5561194" y="16221529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59</xdr:row>
      <xdr:rowOff>76200</xdr:rowOff>
    </xdr:from>
    <xdr:ext cx="92710" cy="212725"/>
    <xdr:sp macro="" textlink="">
      <xdr:nvSpPr>
        <xdr:cNvPr id="12" name="Text Box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3696950" y="1277302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60</xdr:row>
      <xdr:rowOff>76200</xdr:rowOff>
    </xdr:from>
    <xdr:ext cx="92710" cy="212725"/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3696950" y="1302067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60</xdr:row>
      <xdr:rowOff>76200</xdr:rowOff>
    </xdr:from>
    <xdr:ext cx="92710" cy="212725"/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3696950" y="1302067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60</xdr:row>
      <xdr:rowOff>76200</xdr:rowOff>
    </xdr:from>
    <xdr:ext cx="92710" cy="212725"/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3696950" y="1302067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64</xdr:row>
      <xdr:rowOff>76200</xdr:rowOff>
    </xdr:from>
    <xdr:ext cx="92710" cy="212725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3696950" y="140398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64</xdr:row>
      <xdr:rowOff>76200</xdr:rowOff>
    </xdr:from>
    <xdr:ext cx="92710" cy="212725"/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3696950" y="140398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64</xdr:row>
      <xdr:rowOff>76200</xdr:rowOff>
    </xdr:from>
    <xdr:ext cx="92710" cy="212725"/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3696950" y="140398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65</xdr:row>
      <xdr:rowOff>76200</xdr:rowOff>
    </xdr:from>
    <xdr:ext cx="92710" cy="2127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3696950" y="1429702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65</xdr:row>
      <xdr:rowOff>76200</xdr:rowOff>
    </xdr:from>
    <xdr:ext cx="92710" cy="212725"/>
    <xdr:sp macro="" textlink="">
      <xdr:nvSpPr>
        <xdr:cNvPr id="20" name="Text Box 1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3696950" y="1429702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65</xdr:row>
      <xdr:rowOff>76200</xdr:rowOff>
    </xdr:from>
    <xdr:ext cx="92710" cy="212725"/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3696950" y="1429702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61</xdr:row>
      <xdr:rowOff>76200</xdr:rowOff>
    </xdr:from>
    <xdr:ext cx="92710" cy="212725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3696950" y="1326832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61</xdr:row>
      <xdr:rowOff>76200</xdr:rowOff>
    </xdr:from>
    <xdr:ext cx="92710" cy="212725"/>
    <xdr:sp macro="" textlink="">
      <xdr:nvSpPr>
        <xdr:cNvPr id="23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3696950" y="1326832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61</xdr:row>
      <xdr:rowOff>76200</xdr:rowOff>
    </xdr:from>
    <xdr:ext cx="92710" cy="212725"/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3696950" y="1326832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66</xdr:row>
      <xdr:rowOff>76200</xdr:rowOff>
    </xdr:from>
    <xdr:ext cx="92710" cy="212725"/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3696950" y="1454467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66</xdr:row>
      <xdr:rowOff>76200</xdr:rowOff>
    </xdr:from>
    <xdr:ext cx="92710" cy="212725"/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3696950" y="1454467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66</xdr:row>
      <xdr:rowOff>76200</xdr:rowOff>
    </xdr:from>
    <xdr:ext cx="92710" cy="212725"/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3696950" y="1454467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58</xdr:row>
      <xdr:rowOff>0</xdr:rowOff>
    </xdr:from>
    <xdr:ext cx="92710" cy="212725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3696950" y="1244917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58</xdr:row>
      <xdr:rowOff>0</xdr:rowOff>
    </xdr:from>
    <xdr:ext cx="92710" cy="212725"/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3696950" y="1244917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114300</xdr:colOff>
          <xdr:row>0</xdr:row>
          <xdr:rowOff>228600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114300</xdr:colOff>
          <xdr:row>0</xdr:row>
          <xdr:rowOff>228600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990600</xdr:colOff>
      <xdr:row>44</xdr:row>
      <xdr:rowOff>76200</xdr:rowOff>
    </xdr:from>
    <xdr:to>
      <xdr:col>9</xdr:col>
      <xdr:colOff>1083310</xdr:colOff>
      <xdr:row>45</xdr:row>
      <xdr:rowOff>212725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300200" y="101854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716000" y="77851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716000" y="77851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5" name="Text Box 2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3716000" y="77851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6" name="Text Box 2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716000" y="77851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7" name="Text Box 2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3716000" y="77851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9</xdr:col>
      <xdr:colOff>990600</xdr:colOff>
      <xdr:row>56</xdr:row>
      <xdr:rowOff>0</xdr:rowOff>
    </xdr:from>
    <xdr:ext cx="92710" cy="212725"/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4300200" y="124650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56</xdr:row>
      <xdr:rowOff>0</xdr:rowOff>
    </xdr:from>
    <xdr:ext cx="92710" cy="212725"/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4300200" y="124650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58</xdr:row>
      <xdr:rowOff>76200</xdr:rowOff>
    </xdr:from>
    <xdr:ext cx="92710" cy="212725"/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4300200" y="12795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10</xdr:col>
      <xdr:colOff>1016519</xdr:colOff>
      <xdr:row>71</xdr:row>
      <xdr:rowOff>257629</xdr:rowOff>
    </xdr:from>
    <xdr:ext cx="92710" cy="212725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250169" y="15008679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58</xdr:row>
      <xdr:rowOff>76200</xdr:rowOff>
    </xdr:from>
    <xdr:ext cx="92710" cy="212725"/>
    <xdr:sp macro="" textlink="">
      <xdr:nvSpPr>
        <xdr:cNvPr id="12" name="Text Box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300200" y="12795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59</xdr:row>
      <xdr:rowOff>76200</xdr:rowOff>
    </xdr:from>
    <xdr:ext cx="92710" cy="212725"/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4300200" y="13049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59</xdr:row>
      <xdr:rowOff>76200</xdr:rowOff>
    </xdr:from>
    <xdr:ext cx="92710" cy="212725"/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4300200" y="13049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59</xdr:row>
      <xdr:rowOff>76200</xdr:rowOff>
    </xdr:from>
    <xdr:ext cx="92710" cy="212725"/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4300200" y="13049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63</xdr:row>
      <xdr:rowOff>76200</xdr:rowOff>
    </xdr:from>
    <xdr:ext cx="92710" cy="212725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4300200" y="13557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63</xdr:row>
      <xdr:rowOff>76200</xdr:rowOff>
    </xdr:from>
    <xdr:ext cx="92710" cy="212725"/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4300200" y="13557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63</xdr:row>
      <xdr:rowOff>76200</xdr:rowOff>
    </xdr:from>
    <xdr:ext cx="92710" cy="212725"/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4300200" y="13557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64</xdr:row>
      <xdr:rowOff>76200</xdr:rowOff>
    </xdr:from>
    <xdr:ext cx="92710" cy="2127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4300200" y="13811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64</xdr:row>
      <xdr:rowOff>76200</xdr:rowOff>
    </xdr:from>
    <xdr:ext cx="92710" cy="212725"/>
    <xdr:sp macro="" textlink="">
      <xdr:nvSpPr>
        <xdr:cNvPr id="20" name="Text Box 1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4300200" y="13811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64</xdr:row>
      <xdr:rowOff>76200</xdr:rowOff>
    </xdr:from>
    <xdr:ext cx="92710" cy="212725"/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4300200" y="13811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60</xdr:row>
      <xdr:rowOff>76200</xdr:rowOff>
    </xdr:from>
    <xdr:ext cx="92710" cy="212725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4306358" y="13122564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60</xdr:row>
      <xdr:rowOff>76200</xdr:rowOff>
    </xdr:from>
    <xdr:ext cx="92710" cy="212725"/>
    <xdr:sp macro="" textlink="">
      <xdr:nvSpPr>
        <xdr:cNvPr id="23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4306358" y="13122564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60</xdr:row>
      <xdr:rowOff>76200</xdr:rowOff>
    </xdr:from>
    <xdr:ext cx="92710" cy="212725"/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4306358" y="13122564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65</xdr:row>
      <xdr:rowOff>76200</xdr:rowOff>
    </xdr:from>
    <xdr:ext cx="92710" cy="212725"/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4306358" y="14373321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65</xdr:row>
      <xdr:rowOff>76200</xdr:rowOff>
    </xdr:from>
    <xdr:ext cx="92710" cy="212725"/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4306358" y="14373321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65</xdr:row>
      <xdr:rowOff>76200</xdr:rowOff>
    </xdr:from>
    <xdr:ext cx="92710" cy="212725"/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4306358" y="14373321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57</xdr:row>
      <xdr:rowOff>0</xdr:rowOff>
    </xdr:from>
    <xdr:ext cx="92710" cy="212725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3676168" y="12122727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57</xdr:row>
      <xdr:rowOff>0</xdr:rowOff>
    </xdr:from>
    <xdr:ext cx="92710" cy="212725"/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3676168" y="12122727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114300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114300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7"/>
  <sheetViews>
    <sheetView tabSelected="1" zoomScale="66" zoomScaleNormal="66" workbookViewId="0">
      <pane xSplit="1" topLeftCell="B1" activePane="topRight" state="frozen"/>
      <selection activeCell="A2" sqref="A2"/>
      <selection pane="topRight" activeCell="F67" sqref="F67"/>
    </sheetView>
  </sheetViews>
  <sheetFormatPr defaultColWidth="11.42578125" defaultRowHeight="20.25" x14ac:dyDescent="0.3"/>
  <cols>
    <col min="1" max="1" width="75.42578125" style="11" customWidth="1"/>
    <col min="2" max="2" width="3.42578125" style="11" customWidth="1"/>
    <col min="3" max="3" width="19.140625" style="88" customWidth="1"/>
    <col min="4" max="4" width="3.7109375" style="11" customWidth="1"/>
    <col min="5" max="6" width="19.85546875" style="88" customWidth="1"/>
    <col min="7" max="7" width="19.140625" style="88" customWidth="1"/>
    <col min="8" max="8" width="3.7109375" style="88" customWidth="1"/>
    <col min="9" max="9" width="22.140625" style="136" customWidth="1"/>
    <col min="10" max="10" width="27.5703125" style="136" customWidth="1"/>
    <col min="11" max="11" width="33" style="136" customWidth="1"/>
    <col min="12" max="12" width="29.85546875" style="136" customWidth="1"/>
    <col min="13" max="13" width="18.7109375" style="148" bestFit="1" customWidth="1"/>
    <col min="14" max="14" width="18.28515625" style="148" customWidth="1"/>
    <col min="15" max="15" width="39.7109375" style="11" customWidth="1"/>
    <col min="16" max="16" width="32.140625" style="148" customWidth="1"/>
    <col min="17" max="17" width="19.140625" style="148" bestFit="1" customWidth="1"/>
    <col min="18" max="16384" width="11.42578125" style="11"/>
  </cols>
  <sheetData>
    <row r="1" spans="1:17" s="3" customFormat="1" x14ac:dyDescent="0.3">
      <c r="A1" s="1"/>
      <c r="B1" s="1"/>
      <c r="C1" s="2"/>
      <c r="E1" s="270" t="s">
        <v>322</v>
      </c>
      <c r="F1" s="270"/>
      <c r="G1" s="270"/>
      <c r="H1" s="4"/>
      <c r="I1" s="270" t="s">
        <v>311</v>
      </c>
      <c r="J1" s="270"/>
      <c r="K1" s="270"/>
      <c r="L1" s="2"/>
      <c r="M1" s="147"/>
      <c r="N1" s="147"/>
      <c r="O1" s="147"/>
      <c r="P1" s="147"/>
      <c r="Q1" s="147"/>
    </row>
    <row r="2" spans="1:17" ht="21" thickBot="1" x14ac:dyDescent="0.35">
      <c r="A2" s="5" t="s">
        <v>0</v>
      </c>
      <c r="B2" s="6"/>
      <c r="C2" s="7" t="s">
        <v>1</v>
      </c>
      <c r="D2" s="6"/>
      <c r="E2" s="7" t="s">
        <v>2</v>
      </c>
      <c r="F2" s="7" t="s">
        <v>3</v>
      </c>
      <c r="G2" s="8" t="s">
        <v>4</v>
      </c>
      <c r="H2" s="9"/>
      <c r="I2" s="7" t="s">
        <v>5</v>
      </c>
      <c r="J2" s="7" t="s">
        <v>3</v>
      </c>
      <c r="K2" s="8" t="s">
        <v>4</v>
      </c>
      <c r="L2" s="10" t="s">
        <v>6</v>
      </c>
      <c r="O2" s="148"/>
    </row>
    <row r="3" spans="1:17" x14ac:dyDescent="0.3">
      <c r="A3" s="12" t="s">
        <v>7</v>
      </c>
      <c r="B3" s="6"/>
      <c r="C3" s="13"/>
      <c r="D3" s="6"/>
      <c r="E3" s="7"/>
      <c r="F3" s="7">
        <v>2000</v>
      </c>
      <c r="G3" s="14"/>
      <c r="H3" s="15"/>
      <c r="I3" s="7"/>
      <c r="J3" s="7"/>
      <c r="K3" s="16"/>
      <c r="L3" s="16">
        <v>2000</v>
      </c>
      <c r="O3" s="148"/>
    </row>
    <row r="4" spans="1:17" s="31" customFormat="1" x14ac:dyDescent="0.3">
      <c r="A4" s="145" t="s">
        <v>8</v>
      </c>
      <c r="B4" s="22"/>
      <c r="C4" s="23"/>
      <c r="D4" s="22"/>
      <c r="E4" s="144"/>
      <c r="F4" s="144"/>
      <c r="G4" s="144"/>
      <c r="H4" s="128"/>
      <c r="I4" s="7"/>
      <c r="J4" s="7"/>
      <c r="K4" s="7"/>
      <c r="L4" s="7"/>
      <c r="M4" s="148"/>
      <c r="N4" s="148"/>
      <c r="P4" s="146"/>
      <c r="Q4" s="146"/>
    </row>
    <row r="5" spans="1:17" s="20" customFormat="1" x14ac:dyDescent="0.3">
      <c r="A5" s="21" t="s">
        <v>9</v>
      </c>
      <c r="B5" s="22"/>
      <c r="C5" s="23"/>
      <c r="D5" s="17"/>
      <c r="E5" s="18"/>
      <c r="F5" s="18"/>
      <c r="G5" s="14"/>
      <c r="H5" s="15"/>
      <c r="I5" s="19"/>
      <c r="J5" s="19"/>
      <c r="K5" s="16"/>
      <c r="L5" s="19"/>
      <c r="M5" s="151"/>
      <c r="N5" s="148"/>
      <c r="P5" s="149"/>
      <c r="Q5" s="149"/>
    </row>
    <row r="6" spans="1:17" x14ac:dyDescent="0.3">
      <c r="A6" s="24" t="s">
        <v>59</v>
      </c>
      <c r="B6" s="25"/>
      <c r="C6" s="26">
        <v>49044.589999999989</v>
      </c>
      <c r="D6" s="25"/>
      <c r="E6" s="14">
        <v>60000</v>
      </c>
      <c r="F6" s="14">
        <v>50000</v>
      </c>
      <c r="G6" s="14">
        <f>E6-F6</f>
        <v>10000</v>
      </c>
      <c r="H6" s="15"/>
      <c r="I6" s="146"/>
      <c r="J6" s="27"/>
      <c r="K6" s="27">
        <f t="shared" ref="K6:K16" si="0">I6+J6</f>
        <v>0</v>
      </c>
      <c r="L6" s="27"/>
      <c r="M6" s="146"/>
    </row>
    <row r="7" spans="1:17" s="31" customFormat="1" x14ac:dyDescent="0.3">
      <c r="A7" s="28" t="s">
        <v>10</v>
      </c>
      <c r="B7" s="29"/>
      <c r="C7" s="26">
        <v>2340.1000000000004</v>
      </c>
      <c r="D7" s="29"/>
      <c r="E7" s="14">
        <v>13500</v>
      </c>
      <c r="F7" s="14">
        <v>12000</v>
      </c>
      <c r="G7" s="14">
        <f t="shared" ref="G7:G13" si="1">E7-F7</f>
        <v>1500</v>
      </c>
      <c r="H7" s="15"/>
      <c r="I7" s="27"/>
      <c r="J7" s="27"/>
      <c r="K7" s="27">
        <f t="shared" si="0"/>
        <v>0</v>
      </c>
      <c r="L7" s="27"/>
      <c r="M7" s="150"/>
      <c r="N7" s="148"/>
      <c r="P7" s="146"/>
      <c r="Q7" s="146"/>
    </row>
    <row r="8" spans="1:17" s="31" customFormat="1" x14ac:dyDescent="0.3">
      <c r="A8" s="32" t="s">
        <v>11</v>
      </c>
      <c r="B8" s="33"/>
      <c r="C8" s="26">
        <v>876.03</v>
      </c>
      <c r="D8" s="33"/>
      <c r="E8" s="14">
        <v>1500</v>
      </c>
      <c r="F8" s="14">
        <v>800</v>
      </c>
      <c r="G8" s="14">
        <f t="shared" si="1"/>
        <v>700</v>
      </c>
      <c r="H8" s="15"/>
      <c r="I8" s="27"/>
      <c r="J8" s="27"/>
      <c r="K8" s="27">
        <f t="shared" si="0"/>
        <v>0</v>
      </c>
      <c r="L8" s="27"/>
      <c r="M8" s="148"/>
      <c r="P8" s="146"/>
      <c r="Q8" s="146"/>
    </row>
    <row r="9" spans="1:17" s="31" customFormat="1" x14ac:dyDescent="0.3">
      <c r="A9" s="34" t="s">
        <v>12</v>
      </c>
      <c r="B9" s="35"/>
      <c r="C9" s="26">
        <v>757.05000000000018</v>
      </c>
      <c r="D9" s="35"/>
      <c r="E9" s="14">
        <v>9000</v>
      </c>
      <c r="F9" s="14">
        <v>8000</v>
      </c>
      <c r="G9" s="14">
        <f t="shared" si="1"/>
        <v>1000</v>
      </c>
      <c r="H9" s="15"/>
      <c r="I9" s="27"/>
      <c r="J9" s="27"/>
      <c r="K9" s="27">
        <f t="shared" si="0"/>
        <v>0</v>
      </c>
      <c r="L9" s="27"/>
      <c r="M9" s="148"/>
      <c r="P9" s="146"/>
      <c r="Q9" s="146"/>
    </row>
    <row r="10" spans="1:17" s="31" customFormat="1" x14ac:dyDescent="0.3">
      <c r="A10" s="32" t="s">
        <v>13</v>
      </c>
      <c r="B10" s="33"/>
      <c r="C10" s="26">
        <v>525.95000000000016</v>
      </c>
      <c r="D10" s="33"/>
      <c r="E10" s="14">
        <v>0</v>
      </c>
      <c r="F10" s="14">
        <v>0</v>
      </c>
      <c r="G10" s="14">
        <f t="shared" si="1"/>
        <v>0</v>
      </c>
      <c r="H10" s="15"/>
      <c r="I10" s="27"/>
      <c r="J10" s="27"/>
      <c r="K10" s="27">
        <f t="shared" si="0"/>
        <v>0</v>
      </c>
      <c r="L10" s="27"/>
      <c r="M10" s="152"/>
      <c r="P10" s="146"/>
    </row>
    <row r="11" spans="1:17" x14ac:dyDescent="0.3">
      <c r="A11" s="32" t="s">
        <v>74</v>
      </c>
      <c r="B11" s="33"/>
      <c r="C11" s="26">
        <v>0</v>
      </c>
      <c r="D11" s="33"/>
      <c r="E11" s="14">
        <v>0</v>
      </c>
      <c r="F11" s="14">
        <v>0</v>
      </c>
      <c r="G11" s="14">
        <f t="shared" si="1"/>
        <v>0</v>
      </c>
      <c r="H11" s="15"/>
      <c r="I11" s="27"/>
      <c r="J11" s="27"/>
      <c r="K11" s="27">
        <f t="shared" si="0"/>
        <v>0</v>
      </c>
      <c r="L11" s="27"/>
    </row>
    <row r="12" spans="1:17" x14ac:dyDescent="0.3">
      <c r="A12" s="36" t="s">
        <v>73</v>
      </c>
      <c r="B12" s="33"/>
      <c r="C12" s="26">
        <v>125.38000000000011</v>
      </c>
      <c r="D12" s="33"/>
      <c r="E12" s="14">
        <v>3000</v>
      </c>
      <c r="F12" s="14">
        <v>2700</v>
      </c>
      <c r="G12" s="14">
        <f t="shared" si="1"/>
        <v>300</v>
      </c>
      <c r="H12" s="15"/>
      <c r="I12" s="27"/>
      <c r="J12" s="27"/>
      <c r="K12" s="27">
        <f t="shared" si="0"/>
        <v>0</v>
      </c>
      <c r="L12" s="27"/>
    </row>
    <row r="13" spans="1:17" hidden="1" x14ac:dyDescent="0.3">
      <c r="A13" s="36" t="s">
        <v>73</v>
      </c>
      <c r="B13" s="33"/>
      <c r="C13" s="26">
        <v>0</v>
      </c>
      <c r="D13" s="33"/>
      <c r="E13" s="14">
        <v>3000</v>
      </c>
      <c r="F13" s="14">
        <v>1500</v>
      </c>
      <c r="G13" s="14">
        <f t="shared" si="1"/>
        <v>1500</v>
      </c>
      <c r="H13" s="15"/>
      <c r="I13" s="27"/>
      <c r="J13" s="27"/>
      <c r="K13" s="27">
        <f t="shared" si="0"/>
        <v>0</v>
      </c>
      <c r="L13" s="27"/>
    </row>
    <row r="14" spans="1:17" x14ac:dyDescent="0.3">
      <c r="A14" s="32" t="s">
        <v>14</v>
      </c>
      <c r="B14" s="33"/>
      <c r="C14" s="26">
        <v>260</v>
      </c>
      <c r="D14" s="33"/>
      <c r="E14" s="14">
        <v>500</v>
      </c>
      <c r="F14" s="14">
        <v>42.58</v>
      </c>
      <c r="G14" s="14">
        <f>E14-F14</f>
        <v>457.42</v>
      </c>
      <c r="H14" s="15"/>
      <c r="I14" s="27"/>
      <c r="J14" s="27"/>
      <c r="K14" s="27">
        <f t="shared" si="0"/>
        <v>0</v>
      </c>
      <c r="L14" s="27"/>
    </row>
    <row r="15" spans="1:17" x14ac:dyDescent="0.3">
      <c r="A15" s="32" t="s">
        <v>15</v>
      </c>
      <c r="B15" s="33"/>
      <c r="C15" s="26">
        <v>0</v>
      </c>
      <c r="D15" s="33"/>
      <c r="E15" s="14">
        <v>0</v>
      </c>
      <c r="F15" s="14">
        <v>0</v>
      </c>
      <c r="G15" s="14">
        <v>0</v>
      </c>
      <c r="H15" s="15"/>
      <c r="I15" s="27"/>
      <c r="J15" s="27"/>
      <c r="K15" s="27">
        <f t="shared" si="0"/>
        <v>0</v>
      </c>
      <c r="L15" s="27"/>
    </row>
    <row r="16" spans="1:17" ht="21" thickBot="1" x14ac:dyDescent="0.35">
      <c r="A16" s="37" t="s">
        <v>16</v>
      </c>
      <c r="B16" s="33"/>
      <c r="C16" s="26">
        <v>0</v>
      </c>
      <c r="D16" s="33"/>
      <c r="E16" s="38"/>
      <c r="F16" s="38"/>
      <c r="G16" s="38"/>
      <c r="H16" s="15"/>
      <c r="I16" s="39"/>
      <c r="J16" s="39"/>
      <c r="K16" s="39">
        <f t="shared" si="0"/>
        <v>0</v>
      </c>
      <c r="L16" s="39"/>
    </row>
    <row r="17" spans="1:17" s="45" customFormat="1" x14ac:dyDescent="0.3">
      <c r="A17" s="40" t="s">
        <v>17</v>
      </c>
      <c r="B17" s="41"/>
      <c r="C17" s="42">
        <f>SUM(C6:C16)</f>
        <v>53929.099999999984</v>
      </c>
      <c r="D17" s="43"/>
      <c r="E17" s="42">
        <f>SUM(E6:E15)</f>
        <v>90500</v>
      </c>
      <c r="F17" s="42">
        <f>SUM(F6:F15)</f>
        <v>75042.58</v>
      </c>
      <c r="G17" s="42">
        <f>SUM(G6:G15)</f>
        <v>15457.42</v>
      </c>
      <c r="H17" s="44"/>
      <c r="I17" s="42">
        <f>SUM(I6:I16)</f>
        <v>0</v>
      </c>
      <c r="J17" s="42">
        <f>SUM(J6:J16)</f>
        <v>0</v>
      </c>
      <c r="K17" s="42">
        <f>SUM(K6:K16)</f>
        <v>0</v>
      </c>
      <c r="L17" s="42">
        <f>SUM(L3:L16)</f>
        <v>2000</v>
      </c>
      <c r="O17" s="148"/>
      <c r="P17" s="148"/>
    </row>
    <row r="18" spans="1:17" x14ac:dyDescent="0.3">
      <c r="A18" s="33"/>
      <c r="B18" s="33"/>
      <c r="C18" s="46"/>
      <c r="D18" s="33"/>
      <c r="E18" s="15"/>
      <c r="F18" s="15"/>
      <c r="G18" s="15"/>
      <c r="H18" s="15"/>
      <c r="I18" s="47"/>
      <c r="J18" s="47"/>
      <c r="K18" s="47"/>
      <c r="L18" s="47"/>
      <c r="O18" s="148"/>
    </row>
    <row r="19" spans="1:17" x14ac:dyDescent="0.3">
      <c r="A19" s="48" t="s">
        <v>18</v>
      </c>
      <c r="B19" s="22"/>
      <c r="C19" s="23"/>
      <c r="D19" s="33"/>
      <c r="E19" s="14"/>
      <c r="F19" s="14"/>
      <c r="G19" s="14"/>
      <c r="H19" s="15"/>
      <c r="I19" s="27"/>
      <c r="J19" s="27"/>
      <c r="K19" s="27"/>
      <c r="L19" s="27"/>
      <c r="O19" s="148"/>
    </row>
    <row r="20" spans="1:17" x14ac:dyDescent="0.3">
      <c r="A20" s="49" t="s">
        <v>96</v>
      </c>
      <c r="B20" s="29"/>
      <c r="C20" s="50">
        <v>-50.53</v>
      </c>
      <c r="D20" s="29"/>
      <c r="E20" s="51">
        <v>0</v>
      </c>
      <c r="F20" s="51">
        <v>100</v>
      </c>
      <c r="G20" s="14">
        <f t="shared" ref="G20:G25" si="2">E20-F20</f>
        <v>-100</v>
      </c>
      <c r="H20" s="15"/>
      <c r="I20" s="27"/>
      <c r="J20" s="27"/>
      <c r="K20" s="27">
        <f>I20+J20</f>
        <v>0</v>
      </c>
      <c r="L20" s="27"/>
      <c r="O20" s="148"/>
    </row>
    <row r="21" spans="1:17" x14ac:dyDescent="0.3">
      <c r="A21" s="49" t="s">
        <v>19</v>
      </c>
      <c r="B21" s="29"/>
      <c r="C21" s="50">
        <v>0</v>
      </c>
      <c r="D21" s="29"/>
      <c r="E21" s="51">
        <v>0</v>
      </c>
      <c r="F21" s="51">
        <v>0</v>
      </c>
      <c r="G21" s="14">
        <v>0</v>
      </c>
      <c r="H21" s="15"/>
      <c r="I21" s="52"/>
      <c r="J21" s="52"/>
      <c r="K21" s="27">
        <f t="shared" ref="K21:K28" si="3">I21+J21</f>
        <v>0</v>
      </c>
      <c r="L21" s="27"/>
      <c r="O21" s="148"/>
    </row>
    <row r="22" spans="1:17" x14ac:dyDescent="0.3">
      <c r="A22" s="49" t="s">
        <v>20</v>
      </c>
      <c r="B22" s="29"/>
      <c r="C22" s="50">
        <v>0</v>
      </c>
      <c r="D22" s="29"/>
      <c r="E22" s="14">
        <v>0</v>
      </c>
      <c r="F22" s="14">
        <v>0</v>
      </c>
      <c r="G22" s="14">
        <f t="shared" si="2"/>
        <v>0</v>
      </c>
      <c r="H22" s="15"/>
      <c r="I22" s="27"/>
      <c r="J22" s="27"/>
      <c r="K22" s="27">
        <f t="shared" si="3"/>
        <v>0</v>
      </c>
      <c r="L22" s="27"/>
      <c r="O22" s="148"/>
    </row>
    <row r="23" spans="1:17" s="31" customFormat="1" x14ac:dyDescent="0.3">
      <c r="A23" s="49" t="s">
        <v>21</v>
      </c>
      <c r="B23" s="29"/>
      <c r="C23" s="50">
        <v>0</v>
      </c>
      <c r="D23" s="29"/>
      <c r="E23" s="14">
        <v>1500</v>
      </c>
      <c r="F23" s="14">
        <v>1500</v>
      </c>
      <c r="G23" s="14">
        <f t="shared" si="2"/>
        <v>0</v>
      </c>
      <c r="H23" s="15"/>
      <c r="I23" s="27"/>
      <c r="J23" s="27"/>
      <c r="K23" s="27">
        <f t="shared" si="3"/>
        <v>0</v>
      </c>
      <c r="L23" s="27"/>
      <c r="O23" s="148"/>
      <c r="P23" s="148"/>
    </row>
    <row r="24" spans="1:17" x14ac:dyDescent="0.3">
      <c r="A24" s="53" t="s">
        <v>22</v>
      </c>
      <c r="B24" s="33"/>
      <c r="C24" s="50">
        <v>682.81999999999994</v>
      </c>
      <c r="D24" s="33"/>
      <c r="E24" s="14">
        <v>800</v>
      </c>
      <c r="F24" s="14">
        <v>0</v>
      </c>
      <c r="G24" s="14">
        <f t="shared" si="2"/>
        <v>800</v>
      </c>
      <c r="H24" s="15"/>
      <c r="I24" s="27">
        <f>'Master 2019-2020'!E14</f>
        <v>5.0999999999999996</v>
      </c>
      <c r="J24" s="27"/>
      <c r="K24" s="27">
        <f t="shared" si="3"/>
        <v>5.0999999999999996</v>
      </c>
      <c r="L24" s="27"/>
      <c r="O24" s="148"/>
    </row>
    <row r="25" spans="1:17" x14ac:dyDescent="0.3">
      <c r="A25" s="53" t="s">
        <v>23</v>
      </c>
      <c r="B25" s="33"/>
      <c r="C25" s="50">
        <v>0</v>
      </c>
      <c r="D25" s="33"/>
      <c r="E25" s="14">
        <v>0</v>
      </c>
      <c r="F25" s="14">
        <v>0</v>
      </c>
      <c r="G25" s="14">
        <f t="shared" si="2"/>
        <v>0</v>
      </c>
      <c r="H25" s="15"/>
      <c r="I25" s="27"/>
      <c r="J25" s="27"/>
      <c r="K25" s="27">
        <f t="shared" si="3"/>
        <v>0</v>
      </c>
      <c r="L25" s="27"/>
      <c r="O25" s="148"/>
      <c r="P25" s="150"/>
    </row>
    <row r="26" spans="1:17" s="58" customFormat="1" hidden="1" x14ac:dyDescent="0.3">
      <c r="A26" s="139" t="s">
        <v>24</v>
      </c>
      <c r="B26" s="54"/>
      <c r="C26" s="50">
        <v>0</v>
      </c>
      <c r="D26" s="54"/>
      <c r="E26" s="140"/>
      <c r="F26" s="140"/>
      <c r="G26" s="140"/>
      <c r="H26" s="56"/>
      <c r="I26" s="141"/>
      <c r="J26" s="141"/>
      <c r="K26" s="27">
        <f t="shared" si="3"/>
        <v>0</v>
      </c>
      <c r="L26" s="141"/>
      <c r="O26" s="148"/>
      <c r="P26" s="148"/>
    </row>
    <row r="27" spans="1:17" s="31" customFormat="1" x14ac:dyDescent="0.3">
      <c r="A27" s="49" t="s">
        <v>25</v>
      </c>
      <c r="B27" s="142"/>
      <c r="C27" s="50">
        <v>120.85</v>
      </c>
      <c r="D27" s="142"/>
      <c r="E27" s="14">
        <v>200</v>
      </c>
      <c r="F27" s="14">
        <v>0</v>
      </c>
      <c r="G27" s="14">
        <v>0</v>
      </c>
      <c r="H27" s="14"/>
      <c r="I27" s="27"/>
      <c r="J27" s="27"/>
      <c r="K27" s="27">
        <f t="shared" si="3"/>
        <v>0</v>
      </c>
      <c r="L27" s="27"/>
      <c r="O27" s="148"/>
      <c r="P27" s="148"/>
    </row>
    <row r="28" spans="1:17" s="31" customFormat="1" ht="21" thickBot="1" x14ac:dyDescent="0.35">
      <c r="A28" s="157"/>
      <c r="B28" s="143"/>
      <c r="C28" s="156">
        <v>0</v>
      </c>
      <c r="D28" s="143"/>
      <c r="E28" s="38"/>
      <c r="F28" s="38"/>
      <c r="G28" s="38"/>
      <c r="H28" s="38"/>
      <c r="I28" s="39"/>
      <c r="J28" s="39"/>
      <c r="K28" s="27">
        <f t="shared" si="3"/>
        <v>0</v>
      </c>
      <c r="L28" s="39"/>
      <c r="O28" s="148"/>
      <c r="P28" s="148"/>
    </row>
    <row r="29" spans="1:17" s="45" customFormat="1" x14ac:dyDescent="0.3">
      <c r="A29" s="59" t="s">
        <v>26</v>
      </c>
      <c r="B29" s="41"/>
      <c r="C29" s="60">
        <f>SUM(C20:C28)</f>
        <v>753.14</v>
      </c>
      <c r="D29" s="44"/>
      <c r="E29" s="60">
        <f>SUM(E20:E27)</f>
        <v>2500</v>
      </c>
      <c r="F29" s="60">
        <f>SUM(F20:F27)</f>
        <v>1600</v>
      </c>
      <c r="G29" s="61">
        <f>SUM(G20:G27)</f>
        <v>700</v>
      </c>
      <c r="H29" s="44"/>
      <c r="I29" s="62">
        <f>SUM(I20:I28)</f>
        <v>5.0999999999999996</v>
      </c>
      <c r="J29" s="62">
        <f>SUM(J20:J28)</f>
        <v>0</v>
      </c>
      <c r="K29" s="62">
        <f>SUM(K20:K28)</f>
        <v>5.0999999999999996</v>
      </c>
      <c r="L29" s="62">
        <f>SUM(L20:L28)</f>
        <v>0</v>
      </c>
      <c r="O29" s="148"/>
      <c r="P29" s="148"/>
    </row>
    <row r="30" spans="1:17" x14ac:dyDescent="0.3">
      <c r="A30" s="33"/>
      <c r="B30" s="33"/>
      <c r="C30" s="46"/>
      <c r="D30" s="33"/>
      <c r="E30" s="15"/>
      <c r="F30" s="15"/>
      <c r="G30" s="15"/>
      <c r="H30" s="15"/>
      <c r="I30" s="47"/>
      <c r="J30" s="47"/>
      <c r="K30" s="47"/>
      <c r="L30" s="47"/>
      <c r="O30" s="148"/>
    </row>
    <row r="31" spans="1:17" x14ac:dyDescent="0.3">
      <c r="A31" s="63" t="s">
        <v>27</v>
      </c>
      <c r="B31" s="22"/>
      <c r="C31" s="23"/>
      <c r="D31" s="33"/>
      <c r="E31" s="14"/>
      <c r="F31" s="14"/>
      <c r="G31" s="14"/>
      <c r="H31" s="15"/>
      <c r="I31" s="27"/>
      <c r="J31" s="27"/>
      <c r="K31" s="27"/>
      <c r="L31" s="27"/>
      <c r="O31" s="148"/>
      <c r="P31" s="146"/>
    </row>
    <row r="32" spans="1:17" s="72" customFormat="1" hidden="1" x14ac:dyDescent="0.3">
      <c r="A32" s="64" t="s">
        <v>28</v>
      </c>
      <c r="B32" s="54"/>
      <c r="C32" s="65"/>
      <c r="D32" s="66"/>
      <c r="E32" s="67"/>
      <c r="F32" s="55"/>
      <c r="G32" s="68"/>
      <c r="H32" s="56"/>
      <c r="I32" s="69"/>
      <c r="J32" s="57"/>
      <c r="K32" s="70">
        <f>I32-J32</f>
        <v>0</v>
      </c>
      <c r="L32" s="71"/>
      <c r="M32" s="148">
        <v>781.62</v>
      </c>
      <c r="O32" s="148"/>
      <c r="P32" s="148"/>
      <c r="Q32" s="146"/>
    </row>
    <row r="33" spans="1:17" x14ac:dyDescent="0.3">
      <c r="A33" s="73" t="s">
        <v>29</v>
      </c>
      <c r="B33" s="29"/>
      <c r="C33" s="30">
        <v>7997.21</v>
      </c>
      <c r="D33" s="29"/>
      <c r="E33" s="14"/>
      <c r="F33" s="14">
        <v>2500</v>
      </c>
      <c r="G33" s="14">
        <f t="shared" ref="G33:G51" si="4">E33-F33</f>
        <v>-2500</v>
      </c>
      <c r="H33" s="15"/>
      <c r="I33" s="27"/>
      <c r="J33" s="27"/>
      <c r="K33" s="27">
        <f>I33+J33</f>
        <v>0</v>
      </c>
      <c r="L33" s="27"/>
      <c r="O33" s="148"/>
      <c r="Q33" s="146"/>
    </row>
    <row r="34" spans="1:17" x14ac:dyDescent="0.3">
      <c r="A34" s="73" t="s">
        <v>30</v>
      </c>
      <c r="B34" s="29"/>
      <c r="C34" s="30">
        <v>-408.75</v>
      </c>
      <c r="D34" s="29"/>
      <c r="E34" s="14"/>
      <c r="F34" s="14">
        <v>1500</v>
      </c>
      <c r="G34" s="14">
        <f t="shared" si="4"/>
        <v>-1500</v>
      </c>
      <c r="H34" s="15"/>
      <c r="I34" s="27"/>
      <c r="J34" s="27"/>
      <c r="K34" s="27">
        <f t="shared" ref="K34:K51" si="5">I34+J34</f>
        <v>0</v>
      </c>
      <c r="L34" s="27"/>
      <c r="O34" s="148"/>
      <c r="P34" s="151"/>
    </row>
    <row r="35" spans="1:17" x14ac:dyDescent="0.3">
      <c r="A35" s="73" t="s">
        <v>31</v>
      </c>
      <c r="B35" s="29"/>
      <c r="C35" s="30">
        <v>0</v>
      </c>
      <c r="D35" s="29"/>
      <c r="E35" s="14">
        <v>0</v>
      </c>
      <c r="F35" s="14">
        <v>100</v>
      </c>
      <c r="G35" s="14">
        <f t="shared" si="4"/>
        <v>-100</v>
      </c>
      <c r="H35" s="15"/>
      <c r="I35" s="27"/>
      <c r="J35" s="27"/>
      <c r="K35" s="27">
        <f t="shared" si="5"/>
        <v>0</v>
      </c>
      <c r="L35" s="27"/>
      <c r="M35" s="146"/>
      <c r="O35" s="148"/>
      <c r="P35" s="146"/>
    </row>
    <row r="36" spans="1:17" x14ac:dyDescent="0.3">
      <c r="A36" s="74" t="s">
        <v>32</v>
      </c>
      <c r="B36" s="33"/>
      <c r="C36" s="30">
        <v>-580.34</v>
      </c>
      <c r="D36" s="33"/>
      <c r="E36" s="75">
        <v>0</v>
      </c>
      <c r="F36" s="14">
        <v>1000</v>
      </c>
      <c r="G36" s="14">
        <f t="shared" si="4"/>
        <v>-1000</v>
      </c>
      <c r="H36" s="15"/>
      <c r="I36" s="27"/>
      <c r="J36" s="27"/>
      <c r="K36" s="27">
        <f t="shared" si="5"/>
        <v>0</v>
      </c>
      <c r="L36" s="27"/>
      <c r="M36" s="146"/>
      <c r="O36" s="148"/>
      <c r="P36" s="146"/>
    </row>
    <row r="37" spans="1:17" x14ac:dyDescent="0.3">
      <c r="A37" s="74" t="s">
        <v>33</v>
      </c>
      <c r="B37" s="33"/>
      <c r="C37" s="30">
        <v>-998.65</v>
      </c>
      <c r="D37" s="33"/>
      <c r="E37" s="14">
        <v>0</v>
      </c>
      <c r="F37" s="76">
        <v>1000</v>
      </c>
      <c r="G37" s="14">
        <f t="shared" si="4"/>
        <v>-1000</v>
      </c>
      <c r="H37" s="15"/>
      <c r="I37" s="27"/>
      <c r="J37" s="27"/>
      <c r="K37" s="27">
        <f t="shared" si="5"/>
        <v>0</v>
      </c>
      <c r="L37" s="27"/>
      <c r="M37" s="146"/>
      <c r="O37" s="148"/>
      <c r="P37" s="150"/>
    </row>
    <row r="38" spans="1:17" s="31" customFormat="1" x14ac:dyDescent="0.3">
      <c r="A38" s="73" t="s">
        <v>34</v>
      </c>
      <c r="B38" s="29"/>
      <c r="C38" s="30">
        <v>-586.51</v>
      </c>
      <c r="D38" s="29"/>
      <c r="E38" s="14">
        <v>0</v>
      </c>
      <c r="F38" s="14">
        <v>750</v>
      </c>
      <c r="G38" s="14">
        <f t="shared" si="4"/>
        <v>-750</v>
      </c>
      <c r="H38" s="15"/>
      <c r="I38" s="27"/>
      <c r="J38" s="27"/>
      <c r="K38" s="27">
        <f t="shared" si="5"/>
        <v>0</v>
      </c>
      <c r="L38" s="27"/>
      <c r="N38" s="148"/>
      <c r="O38" s="148"/>
      <c r="P38" s="148"/>
      <c r="Q38" s="148"/>
    </row>
    <row r="39" spans="1:17" s="31" customFormat="1" x14ac:dyDescent="0.3">
      <c r="A39" s="73" t="s">
        <v>35</v>
      </c>
      <c r="B39" s="29"/>
      <c r="C39" s="30">
        <v>-102.48</v>
      </c>
      <c r="D39" s="29"/>
      <c r="E39" s="14">
        <v>0</v>
      </c>
      <c r="F39" s="14">
        <v>750</v>
      </c>
      <c r="G39" s="14">
        <f t="shared" si="4"/>
        <v>-750</v>
      </c>
      <c r="H39" s="15"/>
      <c r="I39" s="27"/>
      <c r="J39" s="27"/>
      <c r="K39" s="27">
        <f t="shared" si="5"/>
        <v>0</v>
      </c>
      <c r="L39" s="27"/>
      <c r="N39" s="148"/>
      <c r="O39" s="148"/>
      <c r="P39" s="148"/>
      <c r="Q39" s="148"/>
    </row>
    <row r="40" spans="1:17" s="31" customFormat="1" x14ac:dyDescent="0.3">
      <c r="A40" s="73" t="s">
        <v>36</v>
      </c>
      <c r="B40" s="29"/>
      <c r="C40" s="30">
        <v>-741.15000000000009</v>
      </c>
      <c r="D40" s="29"/>
      <c r="E40" s="14">
        <v>0</v>
      </c>
      <c r="F40" s="14">
        <v>750</v>
      </c>
      <c r="G40" s="14">
        <f t="shared" si="4"/>
        <v>-750</v>
      </c>
      <c r="H40" s="15"/>
      <c r="I40" s="27"/>
      <c r="J40" s="27"/>
      <c r="K40" s="27">
        <f t="shared" si="5"/>
        <v>0</v>
      </c>
      <c r="L40" s="27"/>
      <c r="N40" s="148"/>
      <c r="O40" s="148"/>
      <c r="P40" s="152"/>
      <c r="Q40" s="148"/>
    </row>
    <row r="41" spans="1:17" s="58" customFormat="1" hidden="1" x14ac:dyDescent="0.3">
      <c r="A41" s="64" t="s">
        <v>37</v>
      </c>
      <c r="B41" s="54"/>
      <c r="C41" s="30">
        <v>0</v>
      </c>
      <c r="D41" s="54"/>
      <c r="E41" s="14">
        <v>0</v>
      </c>
      <c r="F41" s="55"/>
      <c r="G41" s="55"/>
      <c r="H41" s="56"/>
      <c r="I41" s="27"/>
      <c r="J41" s="57"/>
      <c r="K41" s="27">
        <f t="shared" si="5"/>
        <v>0</v>
      </c>
      <c r="L41" s="27"/>
      <c r="M41" s="151"/>
      <c r="N41" s="148"/>
      <c r="O41" s="148"/>
      <c r="P41" s="148"/>
      <c r="Q41" s="148"/>
    </row>
    <row r="42" spans="1:17" s="72" customFormat="1" hidden="1" x14ac:dyDescent="0.3">
      <c r="A42" s="77" t="s">
        <v>38</v>
      </c>
      <c r="B42" s="78"/>
      <c r="C42" s="30">
        <v>0</v>
      </c>
      <c r="D42" s="78"/>
      <c r="E42" s="14">
        <v>0</v>
      </c>
      <c r="F42" s="55"/>
      <c r="G42" s="55"/>
      <c r="H42" s="56"/>
      <c r="I42" s="27"/>
      <c r="J42" s="57"/>
      <c r="K42" s="27">
        <f t="shared" si="5"/>
        <v>0</v>
      </c>
      <c r="L42" s="27"/>
      <c r="M42" s="152"/>
      <c r="N42" s="148"/>
      <c r="O42" s="148"/>
      <c r="P42" s="148"/>
      <c r="Q42" s="148"/>
    </row>
    <row r="43" spans="1:17" s="31" customFormat="1" x14ac:dyDescent="0.3">
      <c r="A43" s="73" t="s">
        <v>39</v>
      </c>
      <c r="B43" s="29"/>
      <c r="C43" s="30">
        <v>0</v>
      </c>
      <c r="D43" s="29"/>
      <c r="E43" s="14">
        <v>0</v>
      </c>
      <c r="F43" s="14">
        <v>150</v>
      </c>
      <c r="G43" s="14">
        <f t="shared" si="4"/>
        <v>-150</v>
      </c>
      <c r="H43" s="15"/>
      <c r="I43" s="27"/>
      <c r="J43" s="27"/>
      <c r="K43" s="27">
        <f t="shared" si="5"/>
        <v>0</v>
      </c>
      <c r="L43" s="27"/>
      <c r="M43" s="146"/>
      <c r="N43" s="148"/>
      <c r="O43" s="148"/>
      <c r="P43" s="148"/>
      <c r="Q43" s="150"/>
    </row>
    <row r="44" spans="1:17" s="58" customFormat="1" hidden="1" x14ac:dyDescent="0.3">
      <c r="A44" s="79" t="s">
        <v>40</v>
      </c>
      <c r="B44" s="54"/>
      <c r="C44" s="30">
        <v>0</v>
      </c>
      <c r="D44" s="54"/>
      <c r="E44" s="14">
        <v>0</v>
      </c>
      <c r="F44" s="55"/>
      <c r="G44" s="55"/>
      <c r="H44" s="56"/>
      <c r="I44" s="57"/>
      <c r="J44" s="57"/>
      <c r="K44" s="27">
        <f t="shared" si="5"/>
        <v>0</v>
      </c>
      <c r="L44" s="27"/>
      <c r="M44" s="151"/>
      <c r="N44" s="148"/>
      <c r="O44" s="148"/>
      <c r="P44" s="148"/>
      <c r="Q44" s="148"/>
    </row>
    <row r="45" spans="1:17" s="58" customFormat="1" hidden="1" x14ac:dyDescent="0.3">
      <c r="A45" s="79" t="s">
        <v>41</v>
      </c>
      <c r="B45" s="54"/>
      <c r="C45" s="30">
        <v>0</v>
      </c>
      <c r="D45" s="54"/>
      <c r="E45" s="14">
        <v>0</v>
      </c>
      <c r="F45" s="55"/>
      <c r="G45" s="55"/>
      <c r="H45" s="56"/>
      <c r="I45" s="57"/>
      <c r="J45" s="57"/>
      <c r="K45" s="27">
        <f t="shared" si="5"/>
        <v>0</v>
      </c>
      <c r="L45" s="27"/>
      <c r="M45" s="151"/>
      <c r="N45" s="148"/>
      <c r="O45" s="148"/>
      <c r="P45" s="148"/>
      <c r="Q45" s="148"/>
    </row>
    <row r="46" spans="1:17" s="31" customFormat="1" x14ac:dyDescent="0.3">
      <c r="A46" s="73" t="s">
        <v>42</v>
      </c>
      <c r="B46" s="29"/>
      <c r="C46" s="30">
        <v>-576.66999999999996</v>
      </c>
      <c r="D46" s="29"/>
      <c r="E46" s="14">
        <v>0</v>
      </c>
      <c r="F46" s="14">
        <v>500</v>
      </c>
      <c r="G46" s="14">
        <f t="shared" si="4"/>
        <v>-500</v>
      </c>
      <c r="H46" s="15"/>
      <c r="I46" s="27"/>
      <c r="J46" s="27"/>
      <c r="K46" s="27">
        <f t="shared" si="5"/>
        <v>0</v>
      </c>
      <c r="L46" s="27"/>
      <c r="M46" s="146"/>
      <c r="N46" s="148"/>
      <c r="O46" s="148"/>
      <c r="P46" s="146"/>
      <c r="Q46" s="148"/>
    </row>
    <row r="47" spans="1:17" s="31" customFormat="1" x14ac:dyDescent="0.3">
      <c r="A47" s="74" t="s">
        <v>43</v>
      </c>
      <c r="B47" s="33"/>
      <c r="C47" s="30">
        <v>0</v>
      </c>
      <c r="D47" s="33"/>
      <c r="E47" s="14">
        <v>0</v>
      </c>
      <c r="F47" s="14">
        <v>50</v>
      </c>
      <c r="G47" s="14">
        <f t="shared" si="4"/>
        <v>-50</v>
      </c>
      <c r="H47" s="15"/>
      <c r="I47" s="27"/>
      <c r="J47" s="27"/>
      <c r="K47" s="27">
        <f t="shared" si="5"/>
        <v>0</v>
      </c>
      <c r="L47" s="27"/>
      <c r="M47" s="146"/>
      <c r="N47" s="148"/>
      <c r="O47" s="148"/>
      <c r="P47" s="146"/>
      <c r="Q47" s="148"/>
    </row>
    <row r="48" spans="1:17" s="72" customFormat="1" hidden="1" x14ac:dyDescent="0.3">
      <c r="A48" s="80" t="s">
        <v>44</v>
      </c>
      <c r="B48" s="66"/>
      <c r="C48" s="30">
        <v>0</v>
      </c>
      <c r="D48" s="66"/>
      <c r="E48" s="14">
        <v>0</v>
      </c>
      <c r="F48" s="55"/>
      <c r="G48" s="14">
        <f t="shared" si="4"/>
        <v>0</v>
      </c>
      <c r="H48" s="56"/>
      <c r="I48" s="57"/>
      <c r="J48" s="57"/>
      <c r="K48" s="27">
        <f t="shared" si="5"/>
        <v>0</v>
      </c>
      <c r="L48" s="27"/>
      <c r="M48" s="152"/>
      <c r="N48" s="148"/>
      <c r="O48" s="148"/>
      <c r="P48" s="146"/>
      <c r="Q48" s="148"/>
    </row>
    <row r="49" spans="1:17" s="72" customFormat="1" x14ac:dyDescent="0.3">
      <c r="A49" s="74" t="s">
        <v>323</v>
      </c>
      <c r="B49" s="66"/>
      <c r="C49" s="30">
        <v>0</v>
      </c>
      <c r="D49" s="66"/>
      <c r="E49" s="14"/>
      <c r="F49" s="14">
        <v>100</v>
      </c>
      <c r="G49" s="14">
        <f t="shared" si="4"/>
        <v>-100</v>
      </c>
      <c r="H49" s="56"/>
      <c r="I49" s="57"/>
      <c r="J49" s="57"/>
      <c r="K49" s="27"/>
      <c r="L49" s="27"/>
      <c r="M49" s="152"/>
      <c r="N49" s="148"/>
      <c r="O49" s="148"/>
      <c r="P49" s="146"/>
      <c r="Q49" s="148"/>
    </row>
    <row r="50" spans="1:17" x14ac:dyDescent="0.3">
      <c r="A50" s="74" t="s">
        <v>45</v>
      </c>
      <c r="B50" s="33"/>
      <c r="C50" s="30">
        <v>-929.11</v>
      </c>
      <c r="D50" s="33"/>
      <c r="E50" s="14">
        <v>0</v>
      </c>
      <c r="F50" s="14">
        <v>750</v>
      </c>
      <c r="G50" s="14">
        <f t="shared" si="4"/>
        <v>-750</v>
      </c>
      <c r="H50" s="15"/>
      <c r="I50" s="27"/>
      <c r="J50" s="27"/>
      <c r="K50" s="27">
        <f t="shared" si="5"/>
        <v>0</v>
      </c>
      <c r="L50" s="27"/>
      <c r="O50" s="148"/>
      <c r="P50" s="151"/>
      <c r="Q50" s="146"/>
    </row>
    <row r="51" spans="1:17" ht="21" thickBot="1" x14ac:dyDescent="0.35">
      <c r="A51" s="81" t="s">
        <v>46</v>
      </c>
      <c r="B51" s="33"/>
      <c r="C51" s="30">
        <v>-1015.08</v>
      </c>
      <c r="D51" s="33"/>
      <c r="E51" s="38">
        <v>0</v>
      </c>
      <c r="F51" s="38">
        <v>1250</v>
      </c>
      <c r="G51" s="38">
        <f t="shared" si="4"/>
        <v>-1250</v>
      </c>
      <c r="H51" s="15"/>
      <c r="I51" s="39"/>
      <c r="J51" s="39"/>
      <c r="K51" s="27">
        <f t="shared" si="5"/>
        <v>0</v>
      </c>
      <c r="L51" s="39"/>
      <c r="O51" s="148"/>
      <c r="P51" s="152"/>
    </row>
    <row r="52" spans="1:17" s="45" customFormat="1" x14ac:dyDescent="0.3">
      <c r="A52" s="82" t="s">
        <v>47</v>
      </c>
      <c r="C52" s="83">
        <f>SUM(C33:C51)</f>
        <v>2058.4699999999998</v>
      </c>
      <c r="E52" s="84">
        <f>SUM(E33:E51)</f>
        <v>0</v>
      </c>
      <c r="F52" s="83">
        <f>SUM(F33:F51)</f>
        <v>11150</v>
      </c>
      <c r="G52" s="83">
        <f>SUM(G33:G51)</f>
        <v>-11150</v>
      </c>
      <c r="H52" s="85"/>
      <c r="I52" s="86">
        <f>SUM(I33:I51)</f>
        <v>0</v>
      </c>
      <c r="J52" s="86">
        <f>SUM(J33:J51)</f>
        <v>0</v>
      </c>
      <c r="K52" s="86">
        <f>SUM(K33:K51)</f>
        <v>0</v>
      </c>
      <c r="L52" s="86">
        <f>SUM(L33:L51)</f>
        <v>0</v>
      </c>
      <c r="M52" s="150"/>
      <c r="N52" s="148"/>
      <c r="P52" s="150"/>
      <c r="Q52" s="148"/>
    </row>
    <row r="53" spans="1:17" s="31" customFormat="1" ht="18.95" customHeight="1" x14ac:dyDescent="0.3">
      <c r="A53" s="33"/>
      <c r="B53" s="33"/>
      <c r="C53" s="87"/>
      <c r="D53" s="33"/>
      <c r="E53" s="271"/>
      <c r="F53" s="15"/>
      <c r="G53" s="88"/>
      <c r="H53" s="15"/>
      <c r="I53" s="89"/>
      <c r="J53" s="89"/>
      <c r="K53" s="89"/>
      <c r="L53" s="47"/>
      <c r="M53" s="146"/>
      <c r="N53" s="148"/>
      <c r="P53" s="148"/>
      <c r="Q53" s="151"/>
    </row>
    <row r="54" spans="1:17" x14ac:dyDescent="0.3">
      <c r="C54" s="46"/>
      <c r="E54" s="272"/>
      <c r="I54" s="90"/>
      <c r="J54" s="90"/>
      <c r="K54" s="90"/>
      <c r="L54" s="90"/>
      <c r="Q54" s="146"/>
    </row>
    <row r="55" spans="1:17" x14ac:dyDescent="0.3">
      <c r="A55" s="91" t="s">
        <v>48</v>
      </c>
      <c r="C55" s="30"/>
      <c r="E55" s="92"/>
      <c r="F55" s="93"/>
      <c r="G55" s="93"/>
      <c r="I55" s="27"/>
      <c r="J55" s="27"/>
      <c r="K55" s="27"/>
      <c r="L55" s="27"/>
      <c r="Q55" s="146"/>
    </row>
    <row r="56" spans="1:17" x14ac:dyDescent="0.3">
      <c r="A56" s="94" t="s">
        <v>49</v>
      </c>
      <c r="C56" s="30">
        <v>0</v>
      </c>
      <c r="E56" s="92">
        <v>0</v>
      </c>
      <c r="F56" s="93">
        <v>1000</v>
      </c>
      <c r="G56" s="93">
        <v>-1000</v>
      </c>
      <c r="I56" s="27"/>
      <c r="J56" s="27"/>
      <c r="K56" s="27">
        <f>I56+J56</f>
        <v>0</v>
      </c>
      <c r="L56" s="27"/>
      <c r="Q56" s="150"/>
    </row>
    <row r="57" spans="1:17" x14ac:dyDescent="0.3">
      <c r="A57" s="94" t="s">
        <v>97</v>
      </c>
      <c r="C57" s="30">
        <v>-1228.8</v>
      </c>
      <c r="E57" s="92"/>
      <c r="F57" s="93">
        <v>1228</v>
      </c>
      <c r="G57" s="93">
        <v>-1228</v>
      </c>
      <c r="I57" s="27"/>
      <c r="J57" s="27"/>
      <c r="K57" s="27">
        <f t="shared" ref="K57:K70" si="6">I57+J57</f>
        <v>0</v>
      </c>
      <c r="L57" s="27"/>
      <c r="Q57" s="150"/>
    </row>
    <row r="58" spans="1:17" x14ac:dyDescent="0.3">
      <c r="A58" s="95" t="s">
        <v>105</v>
      </c>
      <c r="B58" s="25"/>
      <c r="C58" s="30">
        <v>-3400</v>
      </c>
      <c r="D58" s="25"/>
      <c r="E58" s="14"/>
      <c r="F58" s="14">
        <v>3500</v>
      </c>
      <c r="G58" s="14">
        <v>-3500</v>
      </c>
      <c r="H58" s="15"/>
      <c r="I58" s="27"/>
      <c r="J58" s="27"/>
      <c r="K58" s="27">
        <f t="shared" si="6"/>
        <v>0</v>
      </c>
      <c r="L58" s="27"/>
    </row>
    <row r="59" spans="1:17" x14ac:dyDescent="0.3">
      <c r="A59" s="95" t="s">
        <v>106</v>
      </c>
      <c r="B59" s="25"/>
      <c r="C59" s="30">
        <v>-3400</v>
      </c>
      <c r="D59" s="25"/>
      <c r="E59" s="14"/>
      <c r="F59" s="14">
        <v>3500</v>
      </c>
      <c r="G59" s="14">
        <f>-F59</f>
        <v>-3500</v>
      </c>
      <c r="H59" s="15"/>
      <c r="I59" s="27"/>
      <c r="J59" s="27"/>
      <c r="K59" s="27">
        <f t="shared" si="6"/>
        <v>0</v>
      </c>
      <c r="L59" s="27"/>
    </row>
    <row r="60" spans="1:17" x14ac:dyDescent="0.3">
      <c r="A60" s="94" t="s">
        <v>75</v>
      </c>
      <c r="B60" s="33"/>
      <c r="C60" s="30">
        <v>-2975.36</v>
      </c>
      <c r="D60" s="33"/>
      <c r="E60" s="14">
        <v>0</v>
      </c>
      <c r="F60" s="14">
        <v>5000</v>
      </c>
      <c r="G60" s="14">
        <f t="shared" ref="G60:G70" si="7">E60-F60</f>
        <v>-5000</v>
      </c>
      <c r="H60" s="15"/>
      <c r="I60" s="27"/>
      <c r="J60" s="27"/>
      <c r="K60" s="27">
        <f t="shared" si="6"/>
        <v>0</v>
      </c>
      <c r="L60" s="27"/>
    </row>
    <row r="61" spans="1:17" x14ac:dyDescent="0.3">
      <c r="A61" s="94" t="s">
        <v>75</v>
      </c>
      <c r="B61" s="33"/>
      <c r="C61" s="30">
        <v>0</v>
      </c>
      <c r="D61" s="33"/>
      <c r="E61" s="14"/>
      <c r="F61" s="14">
        <v>0</v>
      </c>
      <c r="G61" s="14">
        <f t="shared" si="7"/>
        <v>0</v>
      </c>
      <c r="H61" s="15"/>
      <c r="I61" s="27"/>
      <c r="J61" s="27"/>
      <c r="K61" s="27">
        <f t="shared" si="6"/>
        <v>0</v>
      </c>
      <c r="L61" s="27"/>
    </row>
    <row r="62" spans="1:17" x14ac:dyDescent="0.3">
      <c r="A62" s="94" t="s">
        <v>107</v>
      </c>
      <c r="B62" s="33"/>
      <c r="C62" s="30">
        <v>-3200</v>
      </c>
      <c r="D62" s="33"/>
      <c r="E62" s="14"/>
      <c r="F62" s="14">
        <v>0</v>
      </c>
      <c r="G62" s="14"/>
      <c r="H62" s="15"/>
      <c r="I62" s="27"/>
      <c r="J62" s="201"/>
      <c r="K62" s="27">
        <f t="shared" si="6"/>
        <v>0</v>
      </c>
      <c r="L62" s="27"/>
    </row>
    <row r="63" spans="1:17" x14ac:dyDescent="0.3">
      <c r="A63" s="94" t="s">
        <v>108</v>
      </c>
      <c r="B63" s="33"/>
      <c r="C63" s="30">
        <v>-1200</v>
      </c>
      <c r="D63" s="33"/>
      <c r="E63" s="14"/>
      <c r="F63" s="14">
        <v>0</v>
      </c>
      <c r="G63" s="14"/>
      <c r="H63" s="15"/>
      <c r="I63" s="27"/>
      <c r="J63" s="201"/>
      <c r="K63" s="27">
        <f t="shared" si="6"/>
        <v>0</v>
      </c>
      <c r="L63" s="27"/>
    </row>
    <row r="64" spans="1:17" x14ac:dyDescent="0.3">
      <c r="A64" s="94" t="s">
        <v>103</v>
      </c>
      <c r="B64" s="33"/>
      <c r="C64" s="30">
        <v>-2582</v>
      </c>
      <c r="D64" s="33"/>
      <c r="E64" s="14"/>
      <c r="F64" s="14">
        <v>1500</v>
      </c>
      <c r="G64" s="14">
        <f>-1500</f>
        <v>-1500</v>
      </c>
      <c r="H64" s="15"/>
      <c r="I64" s="27"/>
      <c r="J64" s="201"/>
      <c r="K64" s="27">
        <f t="shared" si="6"/>
        <v>0</v>
      </c>
      <c r="L64" s="27"/>
    </row>
    <row r="65" spans="1:17" s="31" customFormat="1" x14ac:dyDescent="0.3">
      <c r="A65" s="94" t="s">
        <v>104</v>
      </c>
      <c r="B65" s="33"/>
      <c r="C65" s="30">
        <v>-2582</v>
      </c>
      <c r="D65" s="33"/>
      <c r="E65" s="14">
        <v>0</v>
      </c>
      <c r="F65" s="14">
        <v>1500</v>
      </c>
      <c r="G65" s="14">
        <f t="shared" si="7"/>
        <v>-1500</v>
      </c>
      <c r="H65" s="15"/>
      <c r="I65" s="27"/>
      <c r="J65" s="201"/>
      <c r="K65" s="27">
        <f t="shared" si="6"/>
        <v>0</v>
      </c>
      <c r="L65" s="27"/>
      <c r="M65" s="146"/>
      <c r="N65" s="148"/>
      <c r="P65" s="146"/>
      <c r="Q65" s="146"/>
    </row>
    <row r="66" spans="1:17" s="31" customFormat="1" x14ac:dyDescent="0.3">
      <c r="A66" s="138" t="s">
        <v>202</v>
      </c>
      <c r="B66" s="33"/>
      <c r="C66" s="30">
        <v>555</v>
      </c>
      <c r="D66" s="33"/>
      <c r="E66" s="75"/>
      <c r="F66" s="75"/>
      <c r="G66" s="75"/>
      <c r="H66" s="15"/>
      <c r="I66" s="120"/>
      <c r="J66" s="27"/>
      <c r="K66" s="27">
        <f t="shared" si="6"/>
        <v>0</v>
      </c>
      <c r="L66" s="120"/>
      <c r="M66" s="146"/>
      <c r="N66" s="148"/>
      <c r="P66" s="146"/>
      <c r="Q66" s="146"/>
    </row>
    <row r="67" spans="1:17" s="31" customFormat="1" x14ac:dyDescent="0.3">
      <c r="A67" s="138" t="s">
        <v>110</v>
      </c>
      <c r="B67" s="33"/>
      <c r="C67" s="30">
        <v>-10612</v>
      </c>
      <c r="D67" s="33"/>
      <c r="E67" s="75"/>
      <c r="F67" s="75"/>
      <c r="G67" s="75"/>
      <c r="H67" s="15"/>
      <c r="I67" s="120"/>
      <c r="J67" s="120"/>
      <c r="K67" s="27">
        <f t="shared" si="6"/>
        <v>0</v>
      </c>
      <c r="L67" s="120"/>
      <c r="M67" s="146"/>
      <c r="N67" s="148"/>
      <c r="P67" s="146"/>
      <c r="Q67" s="146"/>
    </row>
    <row r="68" spans="1:17" s="31" customFormat="1" x14ac:dyDescent="0.3">
      <c r="A68" s="138" t="s">
        <v>111</v>
      </c>
      <c r="B68" s="33"/>
      <c r="C68" s="30">
        <v>-10612</v>
      </c>
      <c r="D68" s="33"/>
      <c r="E68" s="75"/>
      <c r="F68" s="75"/>
      <c r="G68" s="75"/>
      <c r="H68" s="15"/>
      <c r="I68" s="120"/>
      <c r="J68" s="120"/>
      <c r="K68" s="27">
        <f t="shared" si="6"/>
        <v>0</v>
      </c>
      <c r="L68" s="120"/>
      <c r="M68" s="146"/>
      <c r="N68" s="148"/>
      <c r="P68" s="146"/>
      <c r="Q68" s="146"/>
    </row>
    <row r="69" spans="1:17" s="31" customFormat="1" x14ac:dyDescent="0.3">
      <c r="A69" s="138" t="s">
        <v>109</v>
      </c>
      <c r="B69" s="33"/>
      <c r="C69" s="30">
        <v>-6855</v>
      </c>
      <c r="D69" s="33"/>
      <c r="E69" s="75"/>
      <c r="F69" s="75"/>
      <c r="G69" s="75"/>
      <c r="H69" s="15"/>
      <c r="I69" s="120"/>
      <c r="J69" s="120"/>
      <c r="K69" s="27">
        <f t="shared" si="6"/>
        <v>0</v>
      </c>
      <c r="L69" s="120"/>
      <c r="M69" s="146"/>
      <c r="N69" s="148"/>
      <c r="P69" s="146"/>
      <c r="Q69" s="146"/>
    </row>
    <row r="70" spans="1:17" s="31" customFormat="1" ht="21" thickBot="1" x14ac:dyDescent="0.35">
      <c r="A70" s="96" t="s">
        <v>102</v>
      </c>
      <c r="B70" s="33"/>
      <c r="C70" s="30">
        <v>-25000</v>
      </c>
      <c r="D70" s="33"/>
      <c r="E70" s="38">
        <v>0</v>
      </c>
      <c r="F70" s="38">
        <v>3200</v>
      </c>
      <c r="G70" s="38">
        <f t="shared" si="7"/>
        <v>-3200</v>
      </c>
      <c r="H70" s="15"/>
      <c r="I70" s="39"/>
      <c r="J70" s="199"/>
      <c r="K70" s="27">
        <f t="shared" si="6"/>
        <v>0</v>
      </c>
      <c r="L70" s="27"/>
      <c r="M70" s="146"/>
      <c r="N70" s="150"/>
      <c r="P70" s="146"/>
      <c r="Q70" s="146"/>
    </row>
    <row r="71" spans="1:17" s="31" customFormat="1" x14ac:dyDescent="0.3">
      <c r="A71" s="97" t="s">
        <v>50</v>
      </c>
      <c r="C71" s="98">
        <f>SUM(C56:C70)</f>
        <v>-73092.160000000003</v>
      </c>
      <c r="D71" s="45"/>
      <c r="E71" s="99"/>
      <c r="F71" s="100">
        <f>SUM(F56:F70)</f>
        <v>20428</v>
      </c>
      <c r="G71" s="100">
        <f>SUM(G56:G70)</f>
        <v>-20428</v>
      </c>
      <c r="H71" s="85"/>
      <c r="I71" s="101">
        <f>SUM(I56:I70)</f>
        <v>0</v>
      </c>
      <c r="J71" s="101">
        <f>SUM(J56:J70)</f>
        <v>0</v>
      </c>
      <c r="K71" s="101">
        <f>SUM(K56:K70)</f>
        <v>0</v>
      </c>
      <c r="L71" s="101">
        <f>SUM(L56:L70)</f>
        <v>0</v>
      </c>
      <c r="M71" s="146"/>
      <c r="N71" s="148"/>
      <c r="P71" s="146"/>
      <c r="Q71" s="146"/>
    </row>
    <row r="72" spans="1:17" x14ac:dyDescent="0.3">
      <c r="C72" s="46"/>
      <c r="E72" s="187"/>
      <c r="I72" s="90"/>
      <c r="J72" s="90"/>
      <c r="K72" s="90"/>
      <c r="L72" s="90"/>
    </row>
    <row r="73" spans="1:17" x14ac:dyDescent="0.3">
      <c r="C73" s="46"/>
      <c r="E73" s="187"/>
      <c r="I73" s="90"/>
      <c r="J73" s="90"/>
      <c r="K73" s="90"/>
      <c r="L73" s="90"/>
    </row>
    <row r="74" spans="1:17" x14ac:dyDescent="0.3">
      <c r="A74" s="102" t="s">
        <v>51</v>
      </c>
      <c r="B74" s="22"/>
      <c r="C74" s="23"/>
      <c r="E74" s="93"/>
      <c r="F74" s="93"/>
      <c r="G74" s="93"/>
      <c r="I74" s="27"/>
      <c r="J74" s="27"/>
      <c r="K74" s="27"/>
      <c r="L74" s="27"/>
    </row>
    <row r="75" spans="1:17" x14ac:dyDescent="0.3">
      <c r="A75" s="103" t="s">
        <v>52</v>
      </c>
      <c r="B75" s="29"/>
      <c r="C75" s="30">
        <v>-1251.92</v>
      </c>
      <c r="D75" s="29"/>
      <c r="E75" s="14">
        <v>0</v>
      </c>
      <c r="F75" s="14">
        <v>1300</v>
      </c>
      <c r="G75" s="14">
        <f>E75-F75</f>
        <v>-1300</v>
      </c>
      <c r="H75" s="15"/>
      <c r="I75" s="27"/>
      <c r="J75" s="27">
        <f>-'Master 2019-2020'!E41</f>
        <v>-39</v>
      </c>
      <c r="K75" s="27">
        <f>I75+J75</f>
        <v>-39</v>
      </c>
      <c r="L75" s="27"/>
    </row>
    <row r="76" spans="1:17" s="31" customFormat="1" x14ac:dyDescent="0.3">
      <c r="A76" s="103" t="s">
        <v>53</v>
      </c>
      <c r="B76" s="29"/>
      <c r="C76" s="30">
        <v>0</v>
      </c>
      <c r="D76" s="29"/>
      <c r="E76" s="14">
        <v>0</v>
      </c>
      <c r="F76" s="14">
        <v>600</v>
      </c>
      <c r="G76" s="14">
        <f>E76-F76</f>
        <v>-600</v>
      </c>
      <c r="H76" s="15"/>
      <c r="I76" s="27"/>
      <c r="J76" s="27"/>
      <c r="K76" s="27">
        <f>I76+J76</f>
        <v>0</v>
      </c>
      <c r="L76" s="27"/>
      <c r="M76" s="146"/>
      <c r="N76" s="148"/>
      <c r="P76" s="146"/>
      <c r="Q76" s="146"/>
    </row>
    <row r="77" spans="1:17" s="31" customFormat="1" ht="21" thickBot="1" x14ac:dyDescent="0.35">
      <c r="A77" s="104" t="s">
        <v>54</v>
      </c>
      <c r="B77" s="29"/>
      <c r="C77" s="30">
        <v>0</v>
      </c>
      <c r="D77" s="29"/>
      <c r="E77" s="38">
        <v>0</v>
      </c>
      <c r="F77" s="38">
        <v>800</v>
      </c>
      <c r="G77" s="38">
        <f>E77-F77</f>
        <v>-800</v>
      </c>
      <c r="H77" s="15"/>
      <c r="I77" s="39"/>
      <c r="J77" s="39"/>
      <c r="K77" s="27">
        <f>I77+J77</f>
        <v>0</v>
      </c>
      <c r="L77" s="120"/>
      <c r="M77" s="146"/>
      <c r="N77" s="148"/>
      <c r="P77" s="146"/>
      <c r="Q77" s="146"/>
    </row>
    <row r="78" spans="1:17" s="31" customFormat="1" ht="21" thickBot="1" x14ac:dyDescent="0.35">
      <c r="A78" s="104" t="s">
        <v>57</v>
      </c>
      <c r="B78" s="29"/>
      <c r="C78" s="30">
        <v>0</v>
      </c>
      <c r="D78" s="29"/>
      <c r="E78" s="38"/>
      <c r="F78" s="38"/>
      <c r="G78" s="38"/>
      <c r="H78" s="15"/>
      <c r="I78" s="166"/>
      <c r="J78" s="39"/>
      <c r="K78" s="39">
        <f>I78</f>
        <v>0</v>
      </c>
      <c r="L78" s="39"/>
      <c r="M78" s="146"/>
      <c r="N78" s="148"/>
      <c r="P78" s="146"/>
      <c r="Q78" s="146"/>
    </row>
    <row r="79" spans="1:17" x14ac:dyDescent="0.3">
      <c r="A79" s="105" t="s">
        <v>55</v>
      </c>
      <c r="C79" s="106">
        <f>SUM(C75:C78)</f>
        <v>-1251.92</v>
      </c>
      <c r="D79" s="45"/>
      <c r="E79" s="107">
        <f>SUM(E75:E78)</f>
        <v>0</v>
      </c>
      <c r="F79" s="107">
        <f>SUM(F75:F78)</f>
        <v>2700</v>
      </c>
      <c r="G79" s="107">
        <f>SUM(G75:G78)</f>
        <v>-2700</v>
      </c>
      <c r="H79" s="85"/>
      <c r="I79" s="108">
        <f>SUM(I75:I78)</f>
        <v>0</v>
      </c>
      <c r="J79" s="108">
        <f>SUM(J75:J78)</f>
        <v>-39</v>
      </c>
      <c r="K79" s="108">
        <f>SUM(K75:K78)</f>
        <v>-39</v>
      </c>
      <c r="L79" s="108">
        <f>SUM(L75:L78)</f>
        <v>0</v>
      </c>
    </row>
    <row r="80" spans="1:17" x14ac:dyDescent="0.3">
      <c r="C80" s="109"/>
      <c r="I80" s="90"/>
      <c r="J80" s="90"/>
      <c r="K80" s="90"/>
      <c r="L80" s="90"/>
    </row>
    <row r="81" spans="1:17" s="20" customFormat="1" ht="31.5" customHeight="1" x14ac:dyDescent="0.3">
      <c r="A81" s="110" t="s">
        <v>56</v>
      </c>
      <c r="B81" s="41"/>
      <c r="C81" s="18">
        <f>C17+C29+C52+C71+C79</f>
        <v>-17603.370000000017</v>
      </c>
      <c r="D81" s="111"/>
      <c r="E81" s="18">
        <f>SUM(E17+E29+E52+E71+E79)</f>
        <v>93000</v>
      </c>
      <c r="F81" s="18">
        <f>SUM(F3+F17+F29+F52+F71+F79)</f>
        <v>112920.58</v>
      </c>
      <c r="G81" s="18">
        <f>SUM(G17+G29+G52+G71+G79)</f>
        <v>-18120.580000000002</v>
      </c>
      <c r="H81" s="112"/>
      <c r="I81" s="113">
        <f>SUM(I17+I29+I52+I71+I79)+I4</f>
        <v>5.0999999999999996</v>
      </c>
      <c r="J81" s="113">
        <f>SUM(J17+J29+J52+J71+J79)</f>
        <v>-39</v>
      </c>
      <c r="K81" s="113">
        <f>I81+J81</f>
        <v>-33.9</v>
      </c>
      <c r="L81" s="113"/>
      <c r="M81" s="149"/>
      <c r="N81" s="148"/>
      <c r="P81" s="149"/>
      <c r="Q81" s="149"/>
    </row>
    <row r="82" spans="1:17" x14ac:dyDescent="0.3">
      <c r="A82" s="114"/>
      <c r="B82" s="6"/>
      <c r="C82" s="115"/>
      <c r="D82" s="6"/>
      <c r="E82" s="116"/>
      <c r="F82" s="117"/>
      <c r="G82" s="118"/>
      <c r="H82" s="15"/>
      <c r="I82" s="119"/>
      <c r="J82" s="120"/>
      <c r="K82" s="121"/>
      <c r="L82" s="122"/>
    </row>
    <row r="83" spans="1:17" s="31" customFormat="1" x14ac:dyDescent="0.3">
      <c r="A83" s="123" t="s">
        <v>87</v>
      </c>
      <c r="B83" s="6"/>
      <c r="C83" s="124">
        <v>-17603.37</v>
      </c>
      <c r="D83" s="125"/>
      <c r="E83" s="126">
        <f>E81</f>
        <v>93000</v>
      </c>
      <c r="F83" s="126">
        <f>F81</f>
        <v>112920.58</v>
      </c>
      <c r="G83" s="127">
        <f>G81</f>
        <v>-18120.580000000002</v>
      </c>
      <c r="H83" s="128"/>
      <c r="I83" s="129">
        <f>I81+I82</f>
        <v>5.0999999999999996</v>
      </c>
      <c r="J83" s="129">
        <f>J81</f>
        <v>-39</v>
      </c>
      <c r="K83" s="129">
        <f>K81</f>
        <v>-33.9</v>
      </c>
      <c r="L83" s="130">
        <f>SUM(L79+L71+L52+L29+L17)</f>
        <v>2000</v>
      </c>
      <c r="M83" s="146"/>
      <c r="N83" s="148"/>
      <c r="P83" s="146"/>
      <c r="Q83" s="146"/>
    </row>
    <row r="84" spans="1:17" x14ac:dyDescent="0.3">
      <c r="A84" s="31"/>
      <c r="B84" s="31"/>
      <c r="C84" s="131"/>
      <c r="D84" s="31"/>
      <c r="E84" s="15"/>
      <c r="F84" s="15"/>
      <c r="G84" s="15"/>
      <c r="H84" s="15"/>
      <c r="I84" s="47"/>
      <c r="J84" s="47"/>
      <c r="K84" s="47"/>
      <c r="L84" s="47"/>
    </row>
    <row r="85" spans="1:17" x14ac:dyDescent="0.3">
      <c r="A85" s="33"/>
      <c r="B85" s="33"/>
      <c r="C85" s="46"/>
      <c r="D85" s="33"/>
      <c r="E85" s="132"/>
      <c r="F85" s="132"/>
      <c r="G85" s="132"/>
      <c r="H85" s="132"/>
      <c r="I85" s="47"/>
      <c r="J85" s="47"/>
      <c r="K85" s="47"/>
      <c r="L85" s="47"/>
    </row>
    <row r="86" spans="1:17" ht="36" customHeight="1" x14ac:dyDescent="0.3">
      <c r="A86" s="33"/>
      <c r="B86" s="33"/>
      <c r="C86" s="46"/>
      <c r="D86" s="33"/>
      <c r="E86" s="132"/>
      <c r="F86" s="132"/>
      <c r="G86" s="132"/>
      <c r="H86" s="132"/>
      <c r="I86" s="47"/>
      <c r="J86" s="273" t="s">
        <v>316</v>
      </c>
      <c r="K86" s="274"/>
      <c r="L86" s="119">
        <v>49198.879999999997</v>
      </c>
    </row>
    <row r="87" spans="1:17" ht="38.25" customHeight="1" x14ac:dyDescent="0.3">
      <c r="A87" s="33"/>
      <c r="B87" s="33"/>
      <c r="C87" s="135"/>
      <c r="D87" s="33"/>
      <c r="E87" s="132"/>
      <c r="F87" s="132"/>
      <c r="G87" s="15"/>
      <c r="H87" s="15"/>
      <c r="J87" s="275" t="s">
        <v>318</v>
      </c>
      <c r="K87" s="276"/>
      <c r="L87" s="196">
        <v>-37796.129999999997</v>
      </c>
    </row>
    <row r="88" spans="1:17" ht="39" customHeight="1" x14ac:dyDescent="0.3">
      <c r="A88" s="33"/>
      <c r="B88" s="33"/>
      <c r="C88" s="46"/>
      <c r="D88" s="33"/>
      <c r="E88" s="132"/>
      <c r="F88" s="132"/>
      <c r="G88" s="15"/>
      <c r="H88" s="15"/>
      <c r="I88" s="47"/>
      <c r="J88" s="277" t="s">
        <v>317</v>
      </c>
      <c r="K88" s="278"/>
      <c r="L88" s="198">
        <f>K83</f>
        <v>-33.9</v>
      </c>
    </row>
    <row r="89" spans="1:17" ht="53.25" customHeight="1" thickBot="1" x14ac:dyDescent="0.35">
      <c r="A89" s="33"/>
      <c r="B89" s="33"/>
      <c r="C89" s="46"/>
      <c r="D89" s="33"/>
      <c r="E89" s="132"/>
      <c r="F89" s="132"/>
      <c r="G89" s="15"/>
      <c r="H89" s="15"/>
      <c r="I89" s="47"/>
      <c r="J89" s="265" t="s">
        <v>319</v>
      </c>
      <c r="K89" s="266"/>
      <c r="L89" s="263">
        <f>L86+L87+L88</f>
        <v>11368.85</v>
      </c>
    </row>
    <row r="90" spans="1:17" ht="28.5" customHeight="1" thickTop="1" x14ac:dyDescent="0.3">
      <c r="C90" s="137"/>
      <c r="J90" s="267" t="s">
        <v>320</v>
      </c>
      <c r="K90" s="267"/>
      <c r="L90" s="264">
        <v>11368.85</v>
      </c>
      <c r="M90" s="154"/>
      <c r="N90" s="155"/>
      <c r="O90" s="88"/>
    </row>
    <row r="91" spans="1:17" x14ac:dyDescent="0.3">
      <c r="J91" s="268" t="s">
        <v>203</v>
      </c>
      <c r="K91" s="268"/>
      <c r="L91" s="134">
        <v>2000</v>
      </c>
      <c r="M91" s="154"/>
      <c r="N91" s="155"/>
      <c r="O91" s="88"/>
    </row>
    <row r="92" spans="1:17" ht="35.25" customHeight="1" thickBot="1" x14ac:dyDescent="0.35">
      <c r="J92" s="269" t="s">
        <v>321</v>
      </c>
      <c r="K92" s="269"/>
      <c r="L92" s="243">
        <f>L90-L91</f>
        <v>9368.85</v>
      </c>
    </row>
    <row r="93" spans="1:17" ht="21" thickTop="1" x14ac:dyDescent="0.3">
      <c r="K93" s="2"/>
      <c r="L93" s="153"/>
    </row>
    <row r="94" spans="1:17" x14ac:dyDescent="0.3">
      <c r="L94" s="153"/>
    </row>
    <row r="95" spans="1:17" x14ac:dyDescent="0.3">
      <c r="K95" s="2"/>
      <c r="L95" s="2"/>
    </row>
    <row r="96" spans="1:17" x14ac:dyDescent="0.3">
      <c r="L96" s="2"/>
    </row>
    <row r="97" spans="1:15" s="148" customFormat="1" x14ac:dyDescent="0.3">
      <c r="A97" s="11"/>
      <c r="B97" s="11"/>
      <c r="C97" s="88"/>
      <c r="D97" s="11"/>
      <c r="E97" s="88"/>
      <c r="F97" s="88"/>
      <c r="G97" s="88"/>
      <c r="H97" s="88"/>
      <c r="I97" s="136"/>
      <c r="J97" s="136"/>
      <c r="K97" s="136"/>
      <c r="L97" s="2"/>
      <c r="O97" s="11"/>
    </row>
  </sheetData>
  <mergeCells count="10">
    <mergeCell ref="J89:K89"/>
    <mergeCell ref="J90:K90"/>
    <mergeCell ref="J91:K91"/>
    <mergeCell ref="J92:K92"/>
    <mergeCell ref="E1:G1"/>
    <mergeCell ref="I1:K1"/>
    <mergeCell ref="E53:E54"/>
    <mergeCell ref="J86:K86"/>
    <mergeCell ref="J87:K87"/>
    <mergeCell ref="J88:K88"/>
  </mergeCells>
  <pageMargins left="0.7" right="0.7" top="0.75" bottom="0.75" header="0.3" footer="0.3"/>
  <pageSetup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R57"/>
  <sheetViews>
    <sheetView zoomScale="115" zoomScaleNormal="115" workbookViewId="0">
      <pane xSplit="4" ySplit="1" topLeftCell="E53" activePane="bottomRight" state="frozenSplit"/>
      <selection pane="topRight" activeCell="E1" sqref="E1"/>
      <selection pane="bottomLeft" activeCell="A2" sqref="A2"/>
      <selection pane="bottomRight" activeCell="R16" sqref="R16"/>
    </sheetView>
  </sheetViews>
  <sheetFormatPr defaultColWidth="9.140625" defaultRowHeight="15" x14ac:dyDescent="0.25"/>
  <cols>
    <col min="1" max="2" width="2.85546875" style="210" customWidth="1"/>
    <col min="3" max="3" width="5.85546875" style="210" customWidth="1"/>
    <col min="4" max="4" width="27.85546875" style="210" customWidth="1"/>
    <col min="5" max="5" width="12.42578125" style="208" customWidth="1"/>
    <col min="6" max="11" width="12.5703125" style="184" customWidth="1"/>
    <col min="12" max="12" width="9.5703125" style="214" customWidth="1"/>
    <col min="13" max="13" width="10.42578125" style="214" customWidth="1"/>
    <col min="14" max="14" width="9.85546875" style="214" customWidth="1"/>
    <col min="15" max="15" width="11" style="214" customWidth="1"/>
    <col min="16" max="16384" width="9.140625" style="202"/>
  </cols>
  <sheetData>
    <row r="1" spans="1:18" s="251" customFormat="1" ht="26.25" customHeight="1" thickBot="1" x14ac:dyDescent="0.3">
      <c r="A1" s="259"/>
      <c r="B1" s="259"/>
      <c r="C1" s="259"/>
      <c r="D1" s="249" t="s">
        <v>2</v>
      </c>
      <c r="E1" s="250" t="s">
        <v>312</v>
      </c>
      <c r="F1" s="254">
        <v>43981</v>
      </c>
      <c r="G1" s="254">
        <v>43951</v>
      </c>
      <c r="H1" s="254">
        <v>43921</v>
      </c>
      <c r="I1" s="254" t="s">
        <v>315</v>
      </c>
      <c r="J1" s="254" t="s">
        <v>314</v>
      </c>
      <c r="K1" s="254" t="s">
        <v>313</v>
      </c>
      <c r="L1" s="255">
        <v>43799</v>
      </c>
      <c r="M1" s="255">
        <v>43769</v>
      </c>
      <c r="N1" s="253">
        <v>43738</v>
      </c>
      <c r="O1" s="256">
        <v>43707</v>
      </c>
      <c r="P1" s="256">
        <v>43677</v>
      </c>
      <c r="Q1" s="256">
        <v>43646</v>
      </c>
      <c r="R1" s="252"/>
    </row>
    <row r="2" spans="1:18" x14ac:dyDescent="0.25">
      <c r="A2" s="207"/>
      <c r="B2" s="207" t="s">
        <v>60</v>
      </c>
      <c r="C2" s="207"/>
      <c r="D2" s="207"/>
      <c r="E2" s="204"/>
      <c r="F2" s="180"/>
      <c r="G2" s="180"/>
      <c r="H2" s="180"/>
      <c r="I2" s="180"/>
      <c r="J2" s="180"/>
      <c r="K2" s="180"/>
      <c r="L2" s="204"/>
      <c r="M2" s="204"/>
      <c r="N2" s="226"/>
      <c r="O2" s="204"/>
      <c r="P2" s="204"/>
      <c r="Q2" s="204"/>
    </row>
    <row r="3" spans="1:18" ht="18" customHeight="1" x14ac:dyDescent="0.25">
      <c r="A3" s="207"/>
      <c r="B3" s="207"/>
      <c r="C3" s="207" t="s">
        <v>61</v>
      </c>
      <c r="D3" s="207"/>
      <c r="E3" s="204"/>
      <c r="F3" s="180"/>
      <c r="G3" s="180"/>
      <c r="H3" s="180"/>
      <c r="I3" s="180"/>
      <c r="J3" s="180"/>
      <c r="K3" s="180"/>
      <c r="L3" s="204"/>
      <c r="M3" s="204"/>
      <c r="N3" s="226"/>
      <c r="O3" s="204"/>
      <c r="P3" s="204"/>
      <c r="Q3" s="204"/>
    </row>
    <row r="4" spans="1:18" ht="14.1" customHeight="1" x14ac:dyDescent="0.25">
      <c r="A4" s="207"/>
      <c r="B4" s="207"/>
      <c r="C4" s="207" t="s">
        <v>9</v>
      </c>
      <c r="D4" s="207" t="s">
        <v>59</v>
      </c>
      <c r="E4" s="204">
        <f>SUM(F4:Q4)</f>
        <v>0</v>
      </c>
      <c r="F4" s="180"/>
      <c r="G4" s="180"/>
      <c r="H4" s="180"/>
      <c r="I4" s="180"/>
      <c r="J4" s="180"/>
      <c r="K4" s="180"/>
      <c r="L4" s="204"/>
      <c r="M4" s="204"/>
      <c r="N4" s="226"/>
      <c r="O4" s="204"/>
      <c r="P4" s="204"/>
      <c r="Q4" s="204"/>
    </row>
    <row r="5" spans="1:18" ht="14.1" customHeight="1" x14ac:dyDescent="0.25">
      <c r="A5" s="207"/>
      <c r="B5" s="207"/>
      <c r="C5" s="207" t="s">
        <v>9</v>
      </c>
      <c r="D5" s="207" t="s">
        <v>10</v>
      </c>
      <c r="E5" s="204">
        <f t="shared" ref="E5:E19" si="0">SUM(F5:Q5)</f>
        <v>0</v>
      </c>
      <c r="F5" s="180"/>
      <c r="G5" s="180"/>
      <c r="H5" s="180"/>
      <c r="I5" s="180"/>
      <c r="J5" s="180"/>
      <c r="K5" s="180"/>
      <c r="L5" s="204"/>
      <c r="M5" s="204"/>
      <c r="N5" s="226"/>
      <c r="O5" s="204"/>
      <c r="P5" s="204"/>
      <c r="Q5" s="204"/>
    </row>
    <row r="6" spans="1:18" ht="14.1" customHeight="1" x14ac:dyDescent="0.25">
      <c r="A6" s="207"/>
      <c r="B6" s="207"/>
      <c r="C6" s="207" t="s">
        <v>9</v>
      </c>
      <c r="D6" s="207" t="s">
        <v>11</v>
      </c>
      <c r="E6" s="204">
        <f t="shared" si="0"/>
        <v>0</v>
      </c>
      <c r="F6" s="180"/>
      <c r="G6" s="180"/>
      <c r="H6" s="180"/>
      <c r="I6" s="180"/>
      <c r="J6" s="180"/>
      <c r="K6" s="180"/>
      <c r="L6" s="204"/>
      <c r="M6" s="204"/>
      <c r="N6" s="226"/>
      <c r="O6" s="204"/>
      <c r="P6" s="204"/>
      <c r="Q6" s="204"/>
    </row>
    <row r="7" spans="1:18" ht="14.1" customHeight="1" x14ac:dyDescent="0.25">
      <c r="A7" s="207"/>
      <c r="B7" s="207"/>
      <c r="C7" s="207" t="s">
        <v>9</v>
      </c>
      <c r="D7" s="207" t="s">
        <v>12</v>
      </c>
      <c r="E7" s="204">
        <f t="shared" si="0"/>
        <v>0</v>
      </c>
      <c r="F7" s="180"/>
      <c r="G7" s="180"/>
      <c r="H7" s="180"/>
      <c r="I7" s="180"/>
      <c r="J7" s="180"/>
      <c r="K7" s="180"/>
      <c r="L7" s="204"/>
      <c r="M7" s="204"/>
      <c r="N7" s="226"/>
      <c r="O7" s="204"/>
      <c r="P7" s="204"/>
      <c r="Q7" s="204"/>
    </row>
    <row r="8" spans="1:18" ht="14.1" customHeight="1" x14ac:dyDescent="0.25">
      <c r="A8" s="207"/>
      <c r="B8" s="207"/>
      <c r="C8" s="207" t="s">
        <v>9</v>
      </c>
      <c r="D8" s="207" t="s">
        <v>13</v>
      </c>
      <c r="E8" s="204">
        <f t="shared" si="0"/>
        <v>0</v>
      </c>
      <c r="F8" s="180"/>
      <c r="G8" s="180"/>
      <c r="H8" s="180"/>
      <c r="I8" s="180"/>
      <c r="J8" s="180"/>
      <c r="K8" s="180"/>
      <c r="L8" s="204"/>
      <c r="M8" s="204"/>
      <c r="N8" s="226"/>
      <c r="O8" s="204"/>
      <c r="P8" s="204"/>
      <c r="Q8" s="204"/>
    </row>
    <row r="9" spans="1:18" ht="14.1" customHeight="1" x14ac:dyDescent="0.25">
      <c r="A9" s="207"/>
      <c r="B9" s="207"/>
      <c r="C9" s="207" t="s">
        <v>9</v>
      </c>
      <c r="D9" s="207" t="s">
        <v>74</v>
      </c>
      <c r="E9" s="204">
        <f t="shared" si="0"/>
        <v>0</v>
      </c>
      <c r="F9" s="180"/>
      <c r="G9" s="180"/>
      <c r="H9" s="180"/>
      <c r="I9" s="180"/>
      <c r="J9" s="180"/>
      <c r="K9" s="180"/>
      <c r="L9" s="204"/>
      <c r="M9" s="204"/>
      <c r="N9" s="226"/>
      <c r="O9" s="204"/>
      <c r="P9" s="204"/>
      <c r="Q9" s="204"/>
    </row>
    <row r="10" spans="1:18" ht="14.1" customHeight="1" x14ac:dyDescent="0.25">
      <c r="A10" s="207"/>
      <c r="B10" s="207"/>
      <c r="C10" s="207" t="s">
        <v>9</v>
      </c>
      <c r="D10" s="207" t="s">
        <v>73</v>
      </c>
      <c r="E10" s="204">
        <f t="shared" si="0"/>
        <v>0</v>
      </c>
      <c r="F10" s="180"/>
      <c r="G10" s="180"/>
      <c r="H10" s="180"/>
      <c r="I10" s="180"/>
      <c r="J10" s="180"/>
      <c r="K10" s="180"/>
      <c r="L10" s="204"/>
      <c r="M10" s="204"/>
      <c r="N10" s="226"/>
      <c r="O10" s="204"/>
      <c r="P10" s="204"/>
      <c r="Q10" s="204"/>
    </row>
    <row r="11" spans="1:18" ht="14.1" customHeight="1" x14ac:dyDescent="0.25">
      <c r="A11" s="207"/>
      <c r="B11" s="207"/>
      <c r="C11" s="207" t="s">
        <v>9</v>
      </c>
      <c r="D11" s="207" t="s">
        <v>79</v>
      </c>
      <c r="E11" s="204">
        <f t="shared" si="0"/>
        <v>0</v>
      </c>
      <c r="F11" s="180"/>
      <c r="G11" s="180"/>
      <c r="H11" s="180"/>
      <c r="I11" s="180"/>
      <c r="J11" s="180"/>
      <c r="K11" s="180"/>
      <c r="L11" s="204"/>
      <c r="M11" s="204"/>
      <c r="N11" s="226"/>
      <c r="O11" s="204"/>
      <c r="P11" s="204"/>
      <c r="Q11" s="204"/>
    </row>
    <row r="12" spans="1:18" ht="14.1" customHeight="1" x14ac:dyDescent="0.25">
      <c r="A12" s="207"/>
      <c r="B12" s="207"/>
      <c r="C12" s="207" t="s">
        <v>9</v>
      </c>
      <c r="D12" s="207" t="s">
        <v>15</v>
      </c>
      <c r="E12" s="204">
        <f t="shared" si="0"/>
        <v>0</v>
      </c>
      <c r="F12" s="180"/>
      <c r="G12" s="180"/>
      <c r="H12" s="180"/>
      <c r="I12" s="180"/>
      <c r="J12" s="180"/>
      <c r="K12" s="180"/>
      <c r="L12" s="204"/>
      <c r="M12" s="204"/>
      <c r="N12" s="226"/>
      <c r="O12" s="204"/>
      <c r="P12" s="204"/>
      <c r="Q12" s="204"/>
    </row>
    <row r="13" spans="1:18" ht="14.1" customHeight="1" x14ac:dyDescent="0.25">
      <c r="A13" s="207"/>
      <c r="B13" s="207"/>
      <c r="C13" s="207" t="s">
        <v>9</v>
      </c>
      <c r="D13" s="207" t="s">
        <v>16</v>
      </c>
      <c r="E13" s="204">
        <f t="shared" si="0"/>
        <v>0</v>
      </c>
      <c r="F13" s="180"/>
      <c r="G13" s="180"/>
      <c r="H13" s="180"/>
      <c r="I13" s="180"/>
      <c r="J13" s="180"/>
      <c r="K13" s="180"/>
      <c r="L13" s="204"/>
      <c r="M13" s="204"/>
      <c r="N13" s="226"/>
      <c r="O13" s="204"/>
      <c r="P13" s="204"/>
      <c r="Q13" s="204"/>
    </row>
    <row r="14" spans="1:18" x14ac:dyDescent="0.25">
      <c r="A14" s="207"/>
      <c r="B14" s="207"/>
      <c r="C14" s="207" t="s">
        <v>18</v>
      </c>
      <c r="D14" s="207" t="s">
        <v>80</v>
      </c>
      <c r="E14" s="204">
        <f t="shared" si="0"/>
        <v>5.0999999999999996</v>
      </c>
      <c r="F14" s="180"/>
      <c r="G14" s="180"/>
      <c r="H14" s="180"/>
      <c r="I14" s="180"/>
      <c r="J14" s="180"/>
      <c r="K14" s="180"/>
      <c r="L14" s="204"/>
      <c r="M14" s="204"/>
      <c r="N14" s="226"/>
      <c r="O14" s="204"/>
      <c r="P14" s="204">
        <v>2.99</v>
      </c>
      <c r="Q14" s="204">
        <v>2.11</v>
      </c>
    </row>
    <row r="15" spans="1:18" x14ac:dyDescent="0.25">
      <c r="A15" s="207"/>
      <c r="B15" s="207"/>
      <c r="C15" s="207" t="s">
        <v>18</v>
      </c>
      <c r="D15" s="207" t="s">
        <v>81</v>
      </c>
      <c r="E15" s="204">
        <f t="shared" si="0"/>
        <v>0</v>
      </c>
      <c r="F15" s="180"/>
      <c r="G15" s="180"/>
      <c r="H15" s="180"/>
      <c r="I15" s="180"/>
      <c r="J15" s="180"/>
      <c r="K15" s="180"/>
      <c r="L15" s="204"/>
      <c r="M15" s="204"/>
      <c r="N15" s="226"/>
      <c r="O15" s="204"/>
      <c r="P15" s="204"/>
      <c r="Q15" s="204"/>
    </row>
    <row r="16" spans="1:18" x14ac:dyDescent="0.25">
      <c r="A16" s="207"/>
      <c r="B16" s="207"/>
      <c r="C16" s="207" t="s">
        <v>18</v>
      </c>
      <c r="D16" s="207" t="s">
        <v>21</v>
      </c>
      <c r="E16" s="204">
        <f t="shared" si="0"/>
        <v>0</v>
      </c>
      <c r="F16" s="180"/>
      <c r="G16" s="180"/>
      <c r="H16" s="180"/>
      <c r="I16" s="180"/>
      <c r="J16" s="180"/>
      <c r="K16" s="180"/>
      <c r="L16" s="204"/>
      <c r="M16" s="204"/>
      <c r="N16" s="226"/>
      <c r="O16" s="204"/>
      <c r="P16" s="204"/>
      <c r="Q16" s="204"/>
    </row>
    <row r="17" spans="1:17" x14ac:dyDescent="0.25">
      <c r="A17" s="207"/>
      <c r="B17" s="207"/>
      <c r="C17" s="207" t="s">
        <v>27</v>
      </c>
      <c r="D17" s="207" t="s">
        <v>82</v>
      </c>
      <c r="E17" s="204">
        <f t="shared" si="0"/>
        <v>0</v>
      </c>
      <c r="F17" s="180"/>
      <c r="G17" s="180"/>
      <c r="H17" s="180"/>
      <c r="I17" s="180"/>
      <c r="J17" s="180"/>
      <c r="K17" s="180"/>
      <c r="L17" s="204"/>
      <c r="M17" s="204"/>
      <c r="N17" s="226"/>
      <c r="O17" s="204"/>
      <c r="P17" s="204"/>
      <c r="Q17" s="204"/>
    </row>
    <row r="18" spans="1:17" x14ac:dyDescent="0.25">
      <c r="A18" s="207"/>
      <c r="B18" s="207"/>
      <c r="C18" s="207"/>
      <c r="D18" s="207" t="s">
        <v>112</v>
      </c>
      <c r="E18" s="204">
        <f t="shared" si="0"/>
        <v>0</v>
      </c>
      <c r="F18" s="180"/>
      <c r="G18" s="180"/>
      <c r="H18" s="180"/>
      <c r="I18" s="180"/>
      <c r="J18" s="180"/>
      <c r="K18" s="180"/>
      <c r="L18" s="204"/>
      <c r="M18" s="204"/>
      <c r="N18" s="226"/>
      <c r="O18" s="204"/>
      <c r="P18" s="204"/>
      <c r="Q18" s="204"/>
    </row>
    <row r="19" spans="1:17" x14ac:dyDescent="0.25">
      <c r="A19" s="207"/>
      <c r="B19" s="207"/>
      <c r="C19" s="207" t="s">
        <v>27</v>
      </c>
      <c r="D19" s="207" t="s">
        <v>83</v>
      </c>
      <c r="E19" s="204">
        <f t="shared" si="0"/>
        <v>0</v>
      </c>
      <c r="F19" s="180"/>
      <c r="G19" s="180"/>
      <c r="H19" s="180"/>
      <c r="I19" s="180"/>
      <c r="J19" s="180"/>
      <c r="K19" s="180"/>
      <c r="L19" s="205"/>
      <c r="M19" s="205"/>
      <c r="N19" s="227"/>
      <c r="O19" s="204"/>
      <c r="P19" s="204"/>
      <c r="Q19" s="204"/>
    </row>
    <row r="20" spans="1:17" x14ac:dyDescent="0.25">
      <c r="A20" s="207"/>
      <c r="B20" s="207"/>
      <c r="C20" s="207"/>
      <c r="D20" s="207"/>
      <c r="E20" s="175">
        <f>ROUND(SUM(E3:E19),5)</f>
        <v>5.0999999999999996</v>
      </c>
      <c r="F20" s="181">
        <f>SUM(F3:F19)</f>
        <v>0</v>
      </c>
      <c r="G20" s="181">
        <f t="shared" ref="G20:Q20" si="1">SUM(G3:G19)</f>
        <v>0</v>
      </c>
      <c r="H20" s="181">
        <f t="shared" si="1"/>
        <v>0</v>
      </c>
      <c r="I20" s="181">
        <f t="shared" si="1"/>
        <v>0</v>
      </c>
      <c r="J20" s="181">
        <f t="shared" si="1"/>
        <v>0</v>
      </c>
      <c r="K20" s="181">
        <f t="shared" si="1"/>
        <v>0</v>
      </c>
      <c r="L20" s="181">
        <f t="shared" si="1"/>
        <v>0</v>
      </c>
      <c r="M20" s="181">
        <f t="shared" si="1"/>
        <v>0</v>
      </c>
      <c r="N20" s="181">
        <f t="shared" si="1"/>
        <v>0</v>
      </c>
      <c r="O20" s="181">
        <f t="shared" si="1"/>
        <v>0</v>
      </c>
      <c r="P20" s="181">
        <f t="shared" si="1"/>
        <v>2.99</v>
      </c>
      <c r="Q20" s="181">
        <f t="shared" si="1"/>
        <v>2.11</v>
      </c>
    </row>
    <row r="21" spans="1:17" x14ac:dyDescent="0.25">
      <c r="A21" s="207"/>
      <c r="B21" s="207"/>
      <c r="C21" s="207"/>
      <c r="D21" s="207"/>
      <c r="E21" s="204"/>
      <c r="F21" s="180"/>
      <c r="G21" s="180"/>
      <c r="H21" s="180"/>
      <c r="I21" s="180"/>
      <c r="J21" s="180"/>
      <c r="K21" s="180"/>
      <c r="L21" s="204"/>
      <c r="M21" s="204"/>
      <c r="N21" s="226"/>
      <c r="O21" s="204"/>
      <c r="P21" s="204"/>
      <c r="Q21" s="204"/>
    </row>
    <row r="22" spans="1:17" ht="30.75" customHeight="1" thickBot="1" x14ac:dyDescent="0.3">
      <c r="A22" s="258"/>
      <c r="B22" s="258"/>
      <c r="C22" s="258"/>
      <c r="D22" s="258" t="s">
        <v>3</v>
      </c>
      <c r="E22" s="260" t="str">
        <f>E1</f>
        <v>Jun 1, 2019 to - May 31, 2020</v>
      </c>
      <c r="F22" s="257">
        <f t="shared" ref="F22:Q22" si="2">F1</f>
        <v>43981</v>
      </c>
      <c r="G22" s="257">
        <f t="shared" si="2"/>
        <v>43951</v>
      </c>
      <c r="H22" s="257">
        <f t="shared" si="2"/>
        <v>43921</v>
      </c>
      <c r="I22" s="257" t="str">
        <f t="shared" si="2"/>
        <v>2/27/2020</v>
      </c>
      <c r="J22" s="257" t="str">
        <f t="shared" si="2"/>
        <v>1/31/2020</v>
      </c>
      <c r="K22" s="257" t="str">
        <f t="shared" si="2"/>
        <v>12/31/2019</v>
      </c>
      <c r="L22" s="257">
        <f t="shared" si="2"/>
        <v>43799</v>
      </c>
      <c r="M22" s="257">
        <f t="shared" si="2"/>
        <v>43769</v>
      </c>
      <c r="N22" s="257">
        <f t="shared" si="2"/>
        <v>43738</v>
      </c>
      <c r="O22" s="257">
        <f t="shared" si="2"/>
        <v>43707</v>
      </c>
      <c r="P22" s="257">
        <f>P1</f>
        <v>43677</v>
      </c>
      <c r="Q22" s="257">
        <f t="shared" si="2"/>
        <v>43646</v>
      </c>
    </row>
    <row r="23" spans="1:17" x14ac:dyDescent="0.25">
      <c r="A23" s="207"/>
      <c r="B23" s="207"/>
      <c r="C23" s="207"/>
      <c r="D23" s="207" t="s">
        <v>201</v>
      </c>
      <c r="E23" s="204">
        <f>SUM(F23:Q23)</f>
        <v>0</v>
      </c>
      <c r="F23" s="246"/>
      <c r="G23" s="246"/>
      <c r="H23" s="180"/>
      <c r="I23" s="180"/>
      <c r="J23" s="180"/>
      <c r="K23" s="180"/>
      <c r="L23" s="180"/>
      <c r="M23" s="180"/>
      <c r="N23" s="247"/>
      <c r="O23" s="180"/>
      <c r="P23" s="204"/>
      <c r="Q23" s="204"/>
    </row>
    <row r="24" spans="1:17" x14ac:dyDescent="0.25">
      <c r="A24" s="207"/>
      <c r="B24" s="207"/>
      <c r="C24" s="207"/>
      <c r="D24" s="207" t="s">
        <v>69</v>
      </c>
      <c r="E24" s="204">
        <f t="shared" ref="E24:E52" si="3">SUM(F24:Q24)</f>
        <v>0</v>
      </c>
      <c r="F24" s="180"/>
      <c r="G24" s="180"/>
      <c r="H24" s="180"/>
      <c r="I24" s="180"/>
      <c r="J24" s="180"/>
      <c r="K24" s="180"/>
      <c r="L24" s="180"/>
      <c r="M24" s="180"/>
      <c r="N24" s="247"/>
      <c r="O24" s="180"/>
      <c r="P24" s="204"/>
      <c r="Q24" s="204"/>
    </row>
    <row r="25" spans="1:17" x14ac:dyDescent="0.25">
      <c r="D25" s="207" t="s">
        <v>91</v>
      </c>
      <c r="E25" s="204">
        <f t="shared" si="3"/>
        <v>0</v>
      </c>
      <c r="F25" s="180"/>
      <c r="G25" s="180"/>
      <c r="H25" s="180"/>
      <c r="I25" s="180"/>
      <c r="J25" s="180"/>
      <c r="K25" s="180"/>
      <c r="L25" s="180"/>
      <c r="M25" s="180"/>
      <c r="N25" s="247"/>
      <c r="O25" s="180"/>
      <c r="P25" s="204"/>
      <c r="Q25" s="204"/>
    </row>
    <row r="26" spans="1:17" x14ac:dyDescent="0.25">
      <c r="D26" s="207" t="s">
        <v>92</v>
      </c>
      <c r="E26" s="204">
        <f t="shared" si="3"/>
        <v>0</v>
      </c>
      <c r="F26" s="180"/>
      <c r="G26" s="180"/>
      <c r="H26" s="180"/>
      <c r="I26" s="180"/>
      <c r="J26" s="180"/>
      <c r="K26" s="180"/>
      <c r="L26" s="180"/>
      <c r="M26" s="180"/>
      <c r="N26" s="247"/>
      <c r="O26" s="180"/>
      <c r="P26" s="204"/>
      <c r="Q26" s="204"/>
    </row>
    <row r="27" spans="1:17" x14ac:dyDescent="0.25">
      <c r="D27" s="207" t="s">
        <v>93</v>
      </c>
      <c r="E27" s="204">
        <f t="shared" si="3"/>
        <v>0</v>
      </c>
      <c r="F27" s="180"/>
      <c r="G27" s="180"/>
      <c r="H27" s="180"/>
      <c r="I27" s="180"/>
      <c r="J27" s="180"/>
      <c r="K27" s="180"/>
      <c r="L27" s="180"/>
      <c r="M27" s="180"/>
      <c r="N27" s="247"/>
      <c r="O27" s="180"/>
      <c r="P27" s="204"/>
      <c r="Q27" s="204"/>
    </row>
    <row r="28" spans="1:17" x14ac:dyDescent="0.25">
      <c r="D28" s="207" t="s">
        <v>113</v>
      </c>
      <c r="E28" s="204">
        <f t="shared" si="3"/>
        <v>0</v>
      </c>
      <c r="F28" s="180"/>
      <c r="G28" s="180"/>
      <c r="H28" s="180"/>
      <c r="I28" s="180"/>
      <c r="J28" s="180"/>
      <c r="K28" s="180"/>
      <c r="L28" s="180"/>
      <c r="M28" s="180"/>
      <c r="N28" s="247"/>
      <c r="O28" s="180"/>
      <c r="P28" s="204"/>
      <c r="Q28" s="204"/>
    </row>
    <row r="29" spans="1:17" ht="12" customHeight="1" x14ac:dyDescent="0.25">
      <c r="D29" s="207" t="s">
        <v>62</v>
      </c>
      <c r="E29" s="204">
        <f t="shared" si="3"/>
        <v>0</v>
      </c>
      <c r="F29" s="180"/>
      <c r="G29" s="180"/>
      <c r="H29" s="180"/>
      <c r="I29" s="180"/>
      <c r="J29" s="180"/>
      <c r="K29" s="180"/>
      <c r="L29" s="180"/>
      <c r="M29" s="180"/>
      <c r="N29" s="247"/>
      <c r="O29" s="180"/>
      <c r="P29" s="204"/>
      <c r="Q29" s="204"/>
    </row>
    <row r="30" spans="1:17" ht="12" customHeight="1" x14ac:dyDescent="0.25">
      <c r="D30" s="207" t="s">
        <v>94</v>
      </c>
      <c r="E30" s="204">
        <f t="shared" si="3"/>
        <v>0</v>
      </c>
      <c r="F30" s="180"/>
      <c r="G30" s="180"/>
      <c r="H30" s="180"/>
      <c r="I30" s="180"/>
      <c r="J30" s="180"/>
      <c r="K30" s="180"/>
      <c r="L30" s="180"/>
      <c r="M30" s="180"/>
      <c r="N30" s="247"/>
      <c r="O30" s="180"/>
      <c r="P30" s="204"/>
      <c r="Q30" s="204"/>
    </row>
    <row r="31" spans="1:17" ht="12" customHeight="1" x14ac:dyDescent="0.25">
      <c r="D31" s="207" t="s">
        <v>115</v>
      </c>
      <c r="E31" s="204">
        <f t="shared" si="3"/>
        <v>0</v>
      </c>
      <c r="F31" s="180"/>
      <c r="G31" s="180"/>
      <c r="H31" s="180"/>
      <c r="I31" s="180"/>
      <c r="J31" s="180"/>
      <c r="K31" s="180"/>
      <c r="L31" s="180"/>
      <c r="M31" s="180"/>
      <c r="N31" s="247"/>
      <c r="O31" s="180"/>
      <c r="P31" s="204"/>
      <c r="Q31" s="204"/>
    </row>
    <row r="32" spans="1:17" s="164" customFormat="1" ht="12" customHeight="1" x14ac:dyDescent="0.2">
      <c r="D32" s="207" t="s">
        <v>63</v>
      </c>
      <c r="E32" s="204">
        <f t="shared" si="3"/>
        <v>0</v>
      </c>
      <c r="F32" s="180"/>
      <c r="G32" s="180"/>
      <c r="H32" s="180"/>
      <c r="I32" s="180"/>
      <c r="J32" s="180"/>
      <c r="K32" s="180"/>
      <c r="L32" s="180"/>
      <c r="M32" s="180"/>
      <c r="N32" s="247"/>
      <c r="O32" s="180"/>
      <c r="P32" s="204"/>
      <c r="Q32" s="204"/>
    </row>
    <row r="33" spans="4:17" s="164" customFormat="1" ht="12" customHeight="1" x14ac:dyDescent="0.2">
      <c r="D33" s="207" t="s">
        <v>89</v>
      </c>
      <c r="E33" s="204">
        <f t="shared" si="3"/>
        <v>0</v>
      </c>
      <c r="F33" s="180"/>
      <c r="G33" s="180"/>
      <c r="H33" s="180"/>
      <c r="I33" s="180"/>
      <c r="J33" s="180"/>
      <c r="K33" s="180"/>
      <c r="L33" s="180"/>
      <c r="M33" s="180"/>
      <c r="N33" s="247"/>
      <c r="O33" s="180"/>
      <c r="P33" s="204"/>
      <c r="Q33" s="204"/>
    </row>
    <row r="34" spans="4:17" s="164" customFormat="1" ht="12" customHeight="1" x14ac:dyDescent="0.2">
      <c r="D34" s="207" t="s">
        <v>90</v>
      </c>
      <c r="E34" s="204">
        <f t="shared" si="3"/>
        <v>0</v>
      </c>
      <c r="F34" s="180"/>
      <c r="G34" s="180"/>
      <c r="H34" s="180"/>
      <c r="I34" s="180"/>
      <c r="J34" s="180"/>
      <c r="K34" s="180"/>
      <c r="L34" s="180"/>
      <c r="M34" s="180"/>
      <c r="N34" s="247"/>
      <c r="O34" s="180"/>
      <c r="P34" s="204"/>
      <c r="Q34" s="204"/>
    </row>
    <row r="35" spans="4:17" ht="12" customHeight="1" x14ac:dyDescent="0.25">
      <c r="D35" s="207" t="s">
        <v>70</v>
      </c>
      <c r="E35" s="204">
        <f t="shared" si="3"/>
        <v>0</v>
      </c>
      <c r="F35" s="180"/>
      <c r="G35" s="180"/>
      <c r="H35" s="180"/>
      <c r="I35" s="180"/>
      <c r="J35" s="180"/>
      <c r="K35" s="180"/>
      <c r="L35" s="180"/>
      <c r="M35" s="180"/>
      <c r="N35" s="247"/>
      <c r="O35" s="180"/>
      <c r="P35" s="204"/>
      <c r="Q35" s="204"/>
    </row>
    <row r="36" spans="4:17" ht="12" customHeight="1" x14ac:dyDescent="0.25">
      <c r="D36" s="207" t="s">
        <v>99</v>
      </c>
      <c r="E36" s="204">
        <f t="shared" si="3"/>
        <v>0</v>
      </c>
      <c r="F36" s="180"/>
      <c r="G36" s="180"/>
      <c r="H36" s="180"/>
      <c r="I36" s="180"/>
      <c r="J36" s="180"/>
      <c r="K36" s="180"/>
      <c r="L36" s="180"/>
      <c r="M36" s="180"/>
      <c r="N36" s="247"/>
      <c r="O36" s="180"/>
      <c r="P36" s="204"/>
      <c r="Q36" s="204"/>
    </row>
    <row r="37" spans="4:17" ht="12" customHeight="1" x14ac:dyDescent="0.25">
      <c r="D37" s="207" t="s">
        <v>114</v>
      </c>
      <c r="E37" s="204">
        <f t="shared" si="3"/>
        <v>0</v>
      </c>
      <c r="F37" s="180"/>
      <c r="G37" s="180"/>
      <c r="H37" s="180"/>
      <c r="I37" s="180"/>
      <c r="J37" s="180"/>
      <c r="K37" s="180"/>
      <c r="L37" s="180"/>
      <c r="M37" s="180"/>
      <c r="N37" s="247"/>
      <c r="O37" s="180"/>
      <c r="P37" s="204"/>
      <c r="Q37" s="204"/>
    </row>
    <row r="38" spans="4:17" ht="12" customHeight="1" x14ac:dyDescent="0.25">
      <c r="D38" s="207" t="s">
        <v>100</v>
      </c>
      <c r="E38" s="204">
        <f t="shared" si="3"/>
        <v>0</v>
      </c>
      <c r="F38" s="180"/>
      <c r="G38" s="180"/>
      <c r="H38" s="180"/>
      <c r="I38" s="180"/>
      <c r="J38" s="180"/>
      <c r="K38" s="180"/>
      <c r="L38" s="180"/>
      <c r="M38" s="180"/>
      <c r="N38" s="247"/>
      <c r="O38" s="180"/>
      <c r="P38" s="204"/>
      <c r="Q38" s="204"/>
    </row>
    <row r="39" spans="4:17" ht="12" customHeight="1" x14ac:dyDescent="0.25">
      <c r="D39" s="207" t="s">
        <v>71</v>
      </c>
      <c r="E39" s="204">
        <f t="shared" si="3"/>
        <v>0</v>
      </c>
      <c r="F39" s="180"/>
      <c r="G39" s="180"/>
      <c r="H39" s="180"/>
      <c r="I39" s="180"/>
      <c r="J39" s="180"/>
      <c r="K39" s="180"/>
      <c r="L39" s="180"/>
      <c r="M39" s="180"/>
      <c r="N39" s="247"/>
      <c r="O39" s="180"/>
      <c r="P39" s="204"/>
      <c r="Q39" s="204"/>
    </row>
    <row r="40" spans="4:17" ht="12" customHeight="1" x14ac:dyDescent="0.25">
      <c r="D40" s="207" t="s">
        <v>72</v>
      </c>
      <c r="E40" s="204">
        <f t="shared" si="3"/>
        <v>0</v>
      </c>
      <c r="F40" s="246"/>
      <c r="G40" s="246"/>
      <c r="H40" s="180"/>
      <c r="I40" s="180"/>
      <c r="J40" s="180"/>
      <c r="K40" s="180"/>
      <c r="L40" s="180"/>
      <c r="M40" s="180"/>
      <c r="N40" s="247"/>
      <c r="O40" s="180"/>
      <c r="P40" s="204"/>
      <c r="Q40" s="204"/>
    </row>
    <row r="41" spans="4:17" x14ac:dyDescent="0.25">
      <c r="D41" s="207" t="s">
        <v>64</v>
      </c>
      <c r="E41" s="204">
        <f t="shared" si="3"/>
        <v>39</v>
      </c>
      <c r="F41" s="180"/>
      <c r="G41" s="180"/>
      <c r="H41" s="180"/>
      <c r="I41" s="180"/>
      <c r="J41" s="180"/>
      <c r="K41" s="180"/>
      <c r="L41" s="180"/>
      <c r="M41" s="180"/>
      <c r="N41" s="247"/>
      <c r="O41" s="180"/>
      <c r="P41" s="204">
        <v>19.5</v>
      </c>
      <c r="Q41" s="204">
        <v>19.5</v>
      </c>
    </row>
    <row r="42" spans="4:17" x14ac:dyDescent="0.25">
      <c r="D42" s="207" t="s">
        <v>116</v>
      </c>
      <c r="E42" s="204">
        <f t="shared" si="3"/>
        <v>0</v>
      </c>
      <c r="F42" s="246"/>
      <c r="G42" s="246"/>
      <c r="H42" s="180"/>
      <c r="I42" s="180"/>
      <c r="J42" s="180"/>
      <c r="K42" s="180"/>
      <c r="L42" s="180"/>
      <c r="M42" s="180"/>
      <c r="N42" s="247"/>
      <c r="O42" s="180"/>
      <c r="P42" s="204"/>
      <c r="Q42" s="204"/>
    </row>
    <row r="43" spans="4:17" x14ac:dyDescent="0.25">
      <c r="D43" s="207" t="s">
        <v>105</v>
      </c>
      <c r="E43" s="204">
        <f t="shared" si="3"/>
        <v>0</v>
      </c>
      <c r="F43" s="180"/>
      <c r="G43" s="180"/>
      <c r="H43" s="180"/>
      <c r="I43" s="180"/>
      <c r="J43" s="180"/>
      <c r="K43" s="180"/>
      <c r="L43" s="180"/>
      <c r="M43" s="180"/>
      <c r="N43" s="247"/>
      <c r="O43" s="180"/>
      <c r="P43" s="204"/>
      <c r="Q43" s="204"/>
    </row>
    <row r="44" spans="4:17" x14ac:dyDescent="0.25">
      <c r="D44" s="207" t="s">
        <v>106</v>
      </c>
      <c r="E44" s="204">
        <f t="shared" si="3"/>
        <v>0</v>
      </c>
      <c r="F44" s="180"/>
      <c r="G44" s="180"/>
      <c r="H44" s="180"/>
      <c r="I44" s="180"/>
      <c r="J44" s="180"/>
      <c r="K44" s="180"/>
      <c r="L44" s="180"/>
      <c r="M44" s="180"/>
      <c r="N44" s="247"/>
      <c r="O44" s="180"/>
      <c r="P44" s="204"/>
      <c r="Q44" s="204"/>
    </row>
    <row r="45" spans="4:17" x14ac:dyDescent="0.25">
      <c r="D45" s="186" t="s">
        <v>107</v>
      </c>
      <c r="E45" s="204">
        <f t="shared" si="3"/>
        <v>0</v>
      </c>
      <c r="F45" s="246"/>
      <c r="G45" s="246"/>
      <c r="H45" s="180"/>
      <c r="I45" s="180"/>
      <c r="J45" s="180"/>
      <c r="K45" s="180"/>
      <c r="L45" s="180"/>
      <c r="M45" s="180"/>
      <c r="N45" s="247"/>
      <c r="O45" s="180"/>
      <c r="P45" s="204"/>
      <c r="Q45" s="204"/>
    </row>
    <row r="46" spans="4:17" x14ac:dyDescent="0.25">
      <c r="D46" s="186" t="s">
        <v>108</v>
      </c>
      <c r="E46" s="204">
        <f t="shared" si="3"/>
        <v>0</v>
      </c>
      <c r="F46" s="246"/>
      <c r="G46" s="246"/>
      <c r="H46" s="180"/>
      <c r="I46" s="180"/>
      <c r="J46" s="180"/>
      <c r="K46" s="180"/>
      <c r="L46" s="180"/>
      <c r="M46" s="180"/>
      <c r="N46" s="247"/>
      <c r="O46" s="180"/>
      <c r="P46" s="204"/>
      <c r="Q46" s="204"/>
    </row>
    <row r="47" spans="4:17" x14ac:dyDescent="0.25">
      <c r="D47" s="186" t="s">
        <v>103</v>
      </c>
      <c r="E47" s="204">
        <f t="shared" si="3"/>
        <v>0</v>
      </c>
      <c r="F47" s="246"/>
      <c r="G47" s="246"/>
      <c r="H47" s="180"/>
      <c r="I47" s="180"/>
      <c r="J47" s="180"/>
      <c r="K47" s="180"/>
      <c r="L47" s="180"/>
      <c r="M47" s="180"/>
      <c r="N47" s="247"/>
      <c r="O47" s="180"/>
      <c r="P47" s="204"/>
      <c r="Q47" s="204"/>
    </row>
    <row r="48" spans="4:17" x14ac:dyDescent="0.25">
      <c r="D48" s="186" t="s">
        <v>104</v>
      </c>
      <c r="E48" s="204">
        <f t="shared" si="3"/>
        <v>0</v>
      </c>
      <c r="F48" s="246"/>
      <c r="G48" s="246"/>
      <c r="H48" s="180"/>
      <c r="I48" s="180"/>
      <c r="J48" s="180"/>
      <c r="K48" s="180"/>
      <c r="L48" s="180"/>
      <c r="M48" s="180"/>
      <c r="N48" s="247"/>
      <c r="O48" s="180"/>
      <c r="P48" s="204"/>
      <c r="Q48" s="204"/>
    </row>
    <row r="49" spans="1:17" x14ac:dyDescent="0.25">
      <c r="D49" s="186" t="s">
        <v>110</v>
      </c>
      <c r="E49" s="204">
        <f t="shared" si="3"/>
        <v>0</v>
      </c>
      <c r="F49" s="180"/>
      <c r="G49" s="180"/>
      <c r="H49" s="180"/>
      <c r="I49" s="180"/>
      <c r="J49" s="180"/>
      <c r="K49" s="180"/>
      <c r="L49" s="180"/>
      <c r="M49" s="180"/>
      <c r="N49" s="247"/>
      <c r="O49" s="180"/>
      <c r="P49" s="204"/>
      <c r="Q49" s="204"/>
    </row>
    <row r="50" spans="1:17" x14ac:dyDescent="0.25">
      <c r="D50" s="186" t="s">
        <v>111</v>
      </c>
      <c r="E50" s="204">
        <f t="shared" si="3"/>
        <v>0</v>
      </c>
      <c r="F50" s="180"/>
      <c r="G50" s="180"/>
      <c r="H50" s="180"/>
      <c r="I50" s="180"/>
      <c r="J50" s="180"/>
      <c r="K50" s="180"/>
      <c r="L50" s="180"/>
      <c r="M50" s="180"/>
      <c r="N50" s="247"/>
      <c r="O50" s="180"/>
      <c r="P50" s="204"/>
      <c r="Q50" s="204"/>
    </row>
    <row r="51" spans="1:17" x14ac:dyDescent="0.25">
      <c r="D51" s="186" t="s">
        <v>109</v>
      </c>
      <c r="E51" s="204">
        <f t="shared" si="3"/>
        <v>0</v>
      </c>
      <c r="F51" s="248"/>
      <c r="G51" s="248"/>
      <c r="H51" s="180"/>
      <c r="I51" s="180"/>
      <c r="J51" s="180"/>
      <c r="K51" s="180"/>
      <c r="L51" s="180"/>
      <c r="M51" s="180"/>
      <c r="N51" s="247"/>
      <c r="O51" s="180"/>
      <c r="P51" s="204"/>
      <c r="Q51" s="204"/>
    </row>
    <row r="52" spans="1:17" ht="15.75" thickBot="1" x14ac:dyDescent="0.3">
      <c r="D52" s="207" t="s">
        <v>95</v>
      </c>
      <c r="E52" s="204">
        <f t="shared" si="3"/>
        <v>0</v>
      </c>
      <c r="F52" s="180"/>
      <c r="G52" s="180"/>
      <c r="H52" s="180"/>
      <c r="I52" s="180"/>
      <c r="J52" s="180"/>
      <c r="K52" s="180"/>
      <c r="L52" s="180"/>
      <c r="M52" s="180"/>
      <c r="N52" s="247"/>
      <c r="O52" s="180"/>
      <c r="P52" s="204"/>
      <c r="Q52" s="204"/>
    </row>
    <row r="53" spans="1:17" ht="15.75" thickBot="1" x14ac:dyDescent="0.3">
      <c r="A53" s="207"/>
      <c r="B53" s="207"/>
      <c r="C53" s="207" t="s">
        <v>65</v>
      </c>
      <c r="D53" s="207"/>
      <c r="E53" s="261">
        <f>ROUND(SUM(E22:E52),5)</f>
        <v>39</v>
      </c>
      <c r="F53" s="262">
        <f>SUM(F23:F52)</f>
        <v>0</v>
      </c>
      <c r="G53" s="262">
        <f t="shared" ref="G53:O53" si="4">SUM(G23:G52)</f>
        <v>0</v>
      </c>
      <c r="H53" s="262">
        <f t="shared" si="4"/>
        <v>0</v>
      </c>
      <c r="I53" s="262">
        <f t="shared" si="4"/>
        <v>0</v>
      </c>
      <c r="J53" s="262">
        <f t="shared" si="4"/>
        <v>0</v>
      </c>
      <c r="K53" s="262">
        <f t="shared" si="4"/>
        <v>0</v>
      </c>
      <c r="L53" s="262">
        <f t="shared" si="4"/>
        <v>0</v>
      </c>
      <c r="M53" s="262">
        <f t="shared" si="4"/>
        <v>0</v>
      </c>
      <c r="N53" s="262">
        <f t="shared" si="4"/>
        <v>0</v>
      </c>
      <c r="O53" s="262">
        <f t="shared" si="4"/>
        <v>0</v>
      </c>
      <c r="P53" s="262">
        <f>SUM(P23:P52)</f>
        <v>19.5</v>
      </c>
      <c r="Q53" s="262">
        <f t="shared" ref="Q53" si="5">SUM(Q23:Q52)</f>
        <v>19.5</v>
      </c>
    </row>
    <row r="54" spans="1:17" x14ac:dyDescent="0.25">
      <c r="A54" s="207"/>
      <c r="B54" s="207" t="s">
        <v>66</v>
      </c>
      <c r="C54" s="207"/>
      <c r="D54" s="207"/>
      <c r="E54" s="206">
        <f>ROUND(E2+E20-E53,5)</f>
        <v>-33.9</v>
      </c>
      <c r="F54" s="182">
        <f>F20-F53</f>
        <v>0</v>
      </c>
      <c r="G54" s="182">
        <f t="shared" ref="G54:P54" si="6">G20-G53</f>
        <v>0</v>
      </c>
      <c r="H54" s="182">
        <f t="shared" si="6"/>
        <v>0</v>
      </c>
      <c r="I54" s="182">
        <f t="shared" si="6"/>
        <v>0</v>
      </c>
      <c r="J54" s="182">
        <f t="shared" si="6"/>
        <v>0</v>
      </c>
      <c r="K54" s="182">
        <f t="shared" si="6"/>
        <v>0</v>
      </c>
      <c r="L54" s="182">
        <f t="shared" si="6"/>
        <v>0</v>
      </c>
      <c r="M54" s="182">
        <f t="shared" si="6"/>
        <v>0</v>
      </c>
      <c r="N54" s="182">
        <f t="shared" si="6"/>
        <v>0</v>
      </c>
      <c r="O54" s="182">
        <f t="shared" si="6"/>
        <v>0</v>
      </c>
      <c r="P54" s="182">
        <f t="shared" si="6"/>
        <v>-16.509999999999998</v>
      </c>
      <c r="Q54" s="206">
        <f t="shared" ref="Q54" si="7">Q20-Q53</f>
        <v>-17.39</v>
      </c>
    </row>
    <row r="55" spans="1:17" ht="15.75" thickBot="1" x14ac:dyDescent="0.3">
      <c r="A55" s="207" t="s">
        <v>67</v>
      </c>
      <c r="B55" s="207"/>
      <c r="C55" s="207"/>
      <c r="D55" s="207"/>
      <c r="E55" s="171">
        <f>E54</f>
        <v>-33.9</v>
      </c>
      <c r="F55" s="172">
        <f t="shared" ref="F55:N55" si="8">G55+F54</f>
        <v>-16.509999999999998</v>
      </c>
      <c r="G55" s="172">
        <f t="shared" si="8"/>
        <v>-16.509999999999998</v>
      </c>
      <c r="H55" s="172">
        <f t="shared" si="8"/>
        <v>-16.509999999999998</v>
      </c>
      <c r="I55" s="172">
        <f t="shared" si="8"/>
        <v>-16.509999999999998</v>
      </c>
      <c r="J55" s="172">
        <f t="shared" si="8"/>
        <v>-16.509999999999998</v>
      </c>
      <c r="K55" s="172">
        <f t="shared" si="8"/>
        <v>-16.509999999999998</v>
      </c>
      <c r="L55" s="172">
        <f t="shared" si="8"/>
        <v>-16.509999999999998</v>
      </c>
      <c r="M55" s="172">
        <f t="shared" si="8"/>
        <v>-16.509999999999998</v>
      </c>
      <c r="N55" s="172">
        <f t="shared" si="8"/>
        <v>-16.509999999999998</v>
      </c>
      <c r="O55" s="172">
        <f>P55+O54</f>
        <v>-16.509999999999998</v>
      </c>
      <c r="P55" s="172">
        <f>Q55+P54</f>
        <v>-16.509999999999998</v>
      </c>
      <c r="Q55" s="172"/>
    </row>
    <row r="56" spans="1:17" ht="15.75" thickTop="1" x14ac:dyDescent="0.25">
      <c r="L56" s="204"/>
      <c r="M56" s="204"/>
      <c r="N56" s="226"/>
      <c r="O56" s="204"/>
      <c r="P56" s="204"/>
      <c r="Q56" s="204"/>
    </row>
    <row r="57" spans="1:17" x14ac:dyDescent="0.25">
      <c r="L57" s="204"/>
      <c r="M57" s="204"/>
      <c r="N57" s="226"/>
      <c r="O57" s="204"/>
      <c r="P57" s="204"/>
      <c r="Q57" s="204"/>
    </row>
  </sheetData>
  <pageMargins left="0.7" right="0.7" top="0.75" bottom="0.75" header="0.1" footer="0.3"/>
  <pageSetup orientation="portrait" r:id="rId1"/>
  <headerFooter>
    <oddHeader>&amp;L&amp;"Arial,Bold"&amp;8 6:46 PM
&amp;"Arial,Bold"&amp;8 10/18/18
&amp;"Arial,Bold"&amp;8 Cash Basis&amp;C&amp;"Arial,Bold"&amp;12 Wolf Branch District 113 PTC
&amp;"Arial,Bold"&amp;14 Custom Summary Report
&amp;"Arial,Bold"&amp;10 June 1 through October 18,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142875</xdr:colOff>
                <xdr:row>0</xdr:row>
                <xdr:rowOff>228600</xdr:rowOff>
              </to>
            </anchor>
          </controlPr>
        </control>
      </mc:Choice>
      <mc:Fallback>
        <control shapeId="11266" r:id="rId4" name="HEADER"/>
      </mc:Fallback>
    </mc:AlternateContent>
    <mc:AlternateContent xmlns:mc="http://schemas.openxmlformats.org/markup-compatibility/2006">
      <mc:Choice Requires="x14">
        <control shapeId="1126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142875</xdr:colOff>
                <xdr:row>0</xdr:row>
                <xdr:rowOff>228600</xdr:rowOff>
              </to>
            </anchor>
          </controlPr>
        </control>
      </mc:Choice>
      <mc:Fallback>
        <control shapeId="1126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7"/>
  <sheetViews>
    <sheetView topLeftCell="A36" zoomScale="66" zoomScaleNormal="66" workbookViewId="0">
      <pane xSplit="1" topLeftCell="B1" activePane="topRight" state="frozen"/>
      <selection activeCell="A2" sqref="A2"/>
      <selection pane="topRight" activeCell="E12" sqref="E12"/>
    </sheetView>
  </sheetViews>
  <sheetFormatPr defaultColWidth="11.42578125" defaultRowHeight="20.25" x14ac:dyDescent="0.3"/>
  <cols>
    <col min="1" max="1" width="75.42578125" style="11" customWidth="1"/>
    <col min="2" max="2" width="3.42578125" style="11" customWidth="1"/>
    <col min="3" max="3" width="19.140625" style="88" customWidth="1"/>
    <col min="4" max="4" width="3.7109375" style="11" customWidth="1"/>
    <col min="5" max="6" width="19.85546875" style="88" customWidth="1"/>
    <col min="7" max="7" width="19.140625" style="88" customWidth="1"/>
    <col min="8" max="8" width="3.7109375" style="88" customWidth="1"/>
    <col min="9" max="9" width="26.28515625" style="136" customWidth="1"/>
    <col min="10" max="10" width="27.5703125" style="136" customWidth="1"/>
    <col min="11" max="11" width="31.28515625" style="136" customWidth="1"/>
    <col min="12" max="12" width="29.85546875" style="136" customWidth="1"/>
    <col min="13" max="13" width="18.7109375" style="148" bestFit="1" customWidth="1"/>
    <col min="14" max="14" width="18.28515625" style="148" customWidth="1"/>
    <col min="15" max="15" width="39.7109375" style="11" customWidth="1"/>
    <col min="16" max="16" width="32.140625" style="148" customWidth="1"/>
    <col min="17" max="17" width="19.140625" style="148" bestFit="1" customWidth="1"/>
    <col min="18" max="16384" width="11.42578125" style="11"/>
  </cols>
  <sheetData>
    <row r="1" spans="1:17" s="3" customFormat="1" x14ac:dyDescent="0.3">
      <c r="A1" s="1"/>
      <c r="B1" s="1"/>
      <c r="C1" s="2"/>
      <c r="E1" s="270" t="s">
        <v>58</v>
      </c>
      <c r="F1" s="270"/>
      <c r="G1" s="270"/>
      <c r="H1" s="4"/>
      <c r="I1" s="270" t="s">
        <v>211</v>
      </c>
      <c r="J1" s="270"/>
      <c r="K1" s="270"/>
      <c r="L1" s="2"/>
      <c r="M1" s="147"/>
      <c r="N1" s="147"/>
      <c r="O1" s="147"/>
      <c r="P1" s="147"/>
      <c r="Q1" s="147"/>
    </row>
    <row r="2" spans="1:17" ht="21" thickBot="1" x14ac:dyDescent="0.35">
      <c r="A2" s="5" t="s">
        <v>0</v>
      </c>
      <c r="B2" s="6"/>
      <c r="C2" s="7" t="s">
        <v>1</v>
      </c>
      <c r="D2" s="6"/>
      <c r="E2" s="7" t="s">
        <v>2</v>
      </c>
      <c r="F2" s="7" t="s">
        <v>3</v>
      </c>
      <c r="G2" s="8" t="s">
        <v>4</v>
      </c>
      <c r="H2" s="9"/>
      <c r="I2" s="7" t="s">
        <v>5</v>
      </c>
      <c r="J2" s="7" t="s">
        <v>3</v>
      </c>
      <c r="K2" s="8" t="s">
        <v>4</v>
      </c>
      <c r="L2" s="10" t="s">
        <v>6</v>
      </c>
      <c r="O2" s="148"/>
    </row>
    <row r="3" spans="1:17" x14ac:dyDescent="0.3">
      <c r="A3" s="12" t="s">
        <v>7</v>
      </c>
      <c r="B3" s="6"/>
      <c r="C3" s="13"/>
      <c r="D3" s="6"/>
      <c r="E3" s="7"/>
      <c r="F3" s="7">
        <v>2000</v>
      </c>
      <c r="G3" s="14"/>
      <c r="H3" s="15"/>
      <c r="I3" s="7"/>
      <c r="J3" s="7"/>
      <c r="K3" s="16"/>
      <c r="L3" s="16">
        <v>2000</v>
      </c>
      <c r="O3" s="148"/>
    </row>
    <row r="4" spans="1:17" s="31" customFormat="1" x14ac:dyDescent="0.3">
      <c r="A4" s="145" t="s">
        <v>8</v>
      </c>
      <c r="B4" s="22"/>
      <c r="C4" s="23"/>
      <c r="D4" s="22"/>
      <c r="E4" s="144"/>
      <c r="F4" s="144"/>
      <c r="G4" s="144"/>
      <c r="H4" s="128"/>
      <c r="I4" s="7"/>
      <c r="J4" s="7"/>
      <c r="K4" s="7"/>
      <c r="L4" s="7"/>
      <c r="M4" s="148"/>
      <c r="N4" s="148"/>
      <c r="P4" s="146"/>
      <c r="Q4" s="146"/>
    </row>
    <row r="5" spans="1:17" s="20" customFormat="1" x14ac:dyDescent="0.3">
      <c r="A5" s="21" t="s">
        <v>9</v>
      </c>
      <c r="B5" s="22"/>
      <c r="C5" s="23"/>
      <c r="D5" s="17"/>
      <c r="E5" s="18"/>
      <c r="F5" s="18"/>
      <c r="G5" s="14"/>
      <c r="H5" s="15"/>
      <c r="I5" s="19"/>
      <c r="J5" s="19"/>
      <c r="K5" s="16"/>
      <c r="L5" s="19"/>
      <c r="M5" s="151"/>
      <c r="N5" s="148"/>
      <c r="P5" s="149"/>
      <c r="Q5" s="149"/>
    </row>
    <row r="6" spans="1:17" x14ac:dyDescent="0.3">
      <c r="A6" s="24" t="s">
        <v>59</v>
      </c>
      <c r="B6" s="25"/>
      <c r="C6" s="26">
        <f>K6</f>
        <v>49044.589999999989</v>
      </c>
      <c r="D6" s="25"/>
      <c r="E6" s="14">
        <v>60000</v>
      </c>
      <c r="F6" s="14">
        <v>55000</v>
      </c>
      <c r="G6" s="14">
        <f>E6-F6</f>
        <v>5000</v>
      </c>
      <c r="H6" s="15"/>
      <c r="I6" s="146">
        <f>'Master 2018-2019'!E4</f>
        <v>63293.919999999991</v>
      </c>
      <c r="J6" s="27">
        <f>-'Master 2018-2019'!E23</f>
        <v>-14249.33</v>
      </c>
      <c r="K6" s="27">
        <f t="shared" ref="K6:K16" si="0">I6+J6</f>
        <v>49044.589999999989</v>
      </c>
      <c r="L6" s="27"/>
      <c r="M6" s="146"/>
    </row>
    <row r="7" spans="1:17" s="31" customFormat="1" x14ac:dyDescent="0.3">
      <c r="A7" s="28" t="s">
        <v>10</v>
      </c>
      <c r="B7" s="29"/>
      <c r="C7" s="26">
        <f>I7+J7</f>
        <v>2340.1000000000004</v>
      </c>
      <c r="D7" s="29"/>
      <c r="E7" s="14">
        <v>21000</v>
      </c>
      <c r="F7" s="14">
        <v>15000</v>
      </c>
      <c r="G7" s="14">
        <f t="shared" ref="G7:G13" si="1">E7-F7</f>
        <v>6000</v>
      </c>
      <c r="H7" s="15"/>
      <c r="I7" s="27">
        <f>'Master 2018-2019'!E5</f>
        <v>13727.83</v>
      </c>
      <c r="J7" s="27">
        <f>-'Master 2018-2019'!E24</f>
        <v>-11387.73</v>
      </c>
      <c r="K7" s="27">
        <f t="shared" si="0"/>
        <v>2340.1000000000004</v>
      </c>
      <c r="L7" s="27"/>
      <c r="M7" s="150"/>
      <c r="N7" s="148"/>
      <c r="P7" s="146"/>
      <c r="Q7" s="146"/>
    </row>
    <row r="8" spans="1:17" s="31" customFormat="1" x14ac:dyDescent="0.3">
      <c r="A8" s="32" t="s">
        <v>11</v>
      </c>
      <c r="B8" s="33"/>
      <c r="C8" s="26">
        <f>K8</f>
        <v>876.03</v>
      </c>
      <c r="D8" s="33"/>
      <c r="E8" s="14">
        <v>2000</v>
      </c>
      <c r="F8" s="14">
        <v>1600</v>
      </c>
      <c r="G8" s="14">
        <f t="shared" si="1"/>
        <v>400</v>
      </c>
      <c r="H8" s="15"/>
      <c r="I8" s="27">
        <f>'Master 2018-2019'!E6</f>
        <v>1521.75</v>
      </c>
      <c r="J8" s="27">
        <f>-'Master 2018-2019'!E25</f>
        <v>-645.72</v>
      </c>
      <c r="K8" s="27">
        <f t="shared" si="0"/>
        <v>876.03</v>
      </c>
      <c r="L8" s="27"/>
      <c r="M8" s="148"/>
      <c r="P8" s="146"/>
      <c r="Q8" s="146"/>
    </row>
    <row r="9" spans="1:17" s="31" customFormat="1" x14ac:dyDescent="0.3">
      <c r="A9" s="34" t="s">
        <v>12</v>
      </c>
      <c r="B9" s="35"/>
      <c r="C9" s="26">
        <f t="shared" ref="C9:C16" si="2">K9</f>
        <v>757.05000000000018</v>
      </c>
      <c r="D9" s="35"/>
      <c r="E9" s="14">
        <v>10000</v>
      </c>
      <c r="F9" s="14">
        <v>8500</v>
      </c>
      <c r="G9" s="14">
        <f t="shared" si="1"/>
        <v>1500</v>
      </c>
      <c r="H9" s="15"/>
      <c r="I9" s="27">
        <f>'Master 2018-2019'!E7</f>
        <v>8562.75</v>
      </c>
      <c r="J9" s="27">
        <f>-'Master 2018-2019'!E27</f>
        <v>-7805.7</v>
      </c>
      <c r="K9" s="27">
        <f t="shared" si="0"/>
        <v>757.05000000000018</v>
      </c>
      <c r="L9" s="27"/>
      <c r="M9" s="148"/>
      <c r="P9" s="146"/>
      <c r="Q9" s="146"/>
    </row>
    <row r="10" spans="1:17" s="31" customFormat="1" x14ac:dyDescent="0.3">
      <c r="A10" s="32" t="s">
        <v>13</v>
      </c>
      <c r="B10" s="33"/>
      <c r="C10" s="26">
        <f t="shared" si="2"/>
        <v>525.95000000000016</v>
      </c>
      <c r="D10" s="33"/>
      <c r="E10" s="14">
        <v>5000</v>
      </c>
      <c r="F10" s="14">
        <v>3000</v>
      </c>
      <c r="G10" s="14">
        <f t="shared" si="1"/>
        <v>2000</v>
      </c>
      <c r="H10" s="15"/>
      <c r="I10" s="27">
        <f>'Master 2018-2019'!E8</f>
        <v>1540.4</v>
      </c>
      <c r="J10" s="27">
        <f>-'Master 2018-2019'!E26</f>
        <v>-1014.4499999999999</v>
      </c>
      <c r="K10" s="27">
        <f t="shared" si="0"/>
        <v>525.95000000000016</v>
      </c>
      <c r="L10" s="27"/>
      <c r="M10" s="152"/>
      <c r="P10" s="146"/>
    </row>
    <row r="11" spans="1:17" x14ac:dyDescent="0.3">
      <c r="A11" s="32" t="s">
        <v>74</v>
      </c>
      <c r="B11" s="33"/>
      <c r="C11" s="26">
        <f t="shared" si="2"/>
        <v>0</v>
      </c>
      <c r="D11" s="33"/>
      <c r="E11" s="14">
        <v>2000</v>
      </c>
      <c r="F11" s="14">
        <v>1500</v>
      </c>
      <c r="G11" s="14">
        <f t="shared" si="1"/>
        <v>500</v>
      </c>
      <c r="H11" s="15"/>
      <c r="I11" s="27"/>
      <c r="J11" s="27"/>
      <c r="K11" s="27">
        <f t="shared" si="0"/>
        <v>0</v>
      </c>
      <c r="L11" s="27"/>
    </row>
    <row r="12" spans="1:17" x14ac:dyDescent="0.3">
      <c r="A12" s="36" t="s">
        <v>73</v>
      </c>
      <c r="B12" s="33"/>
      <c r="C12" s="26">
        <f t="shared" si="2"/>
        <v>125.38000000000011</v>
      </c>
      <c r="D12" s="33"/>
      <c r="E12" s="14"/>
      <c r="F12" s="14"/>
      <c r="G12" s="14"/>
      <c r="H12" s="15"/>
      <c r="I12" s="27">
        <f>'Master 2018-2019'!E10</f>
        <v>2669.48</v>
      </c>
      <c r="J12" s="27">
        <f>-'Master 2018-2019'!E28</f>
        <v>-2544.1</v>
      </c>
      <c r="K12" s="27">
        <f t="shared" si="0"/>
        <v>125.38000000000011</v>
      </c>
      <c r="L12" s="27"/>
    </row>
    <row r="13" spans="1:17" hidden="1" x14ac:dyDescent="0.3">
      <c r="A13" s="36" t="s">
        <v>73</v>
      </c>
      <c r="B13" s="33"/>
      <c r="C13" s="26">
        <f t="shared" si="2"/>
        <v>0</v>
      </c>
      <c r="D13" s="33"/>
      <c r="E13" s="14">
        <v>3000</v>
      </c>
      <c r="F13" s="14">
        <v>1500</v>
      </c>
      <c r="G13" s="14">
        <f t="shared" si="1"/>
        <v>1500</v>
      </c>
      <c r="H13" s="15"/>
      <c r="I13" s="27"/>
      <c r="J13" s="27"/>
      <c r="K13" s="27">
        <f t="shared" si="0"/>
        <v>0</v>
      </c>
      <c r="L13" s="27"/>
    </row>
    <row r="14" spans="1:17" x14ac:dyDescent="0.3">
      <c r="A14" s="32" t="s">
        <v>14</v>
      </c>
      <c r="B14" s="33"/>
      <c r="C14" s="26">
        <f t="shared" si="2"/>
        <v>260</v>
      </c>
      <c r="D14" s="33"/>
      <c r="E14" s="14">
        <v>500</v>
      </c>
      <c r="F14" s="14">
        <v>42.58</v>
      </c>
      <c r="G14" s="14">
        <f>E14-F14</f>
        <v>457.42</v>
      </c>
      <c r="H14" s="15"/>
      <c r="I14" s="27">
        <f>'Master 2018-2019'!E11</f>
        <v>260</v>
      </c>
      <c r="J14" s="27"/>
      <c r="K14" s="27">
        <f t="shared" si="0"/>
        <v>260</v>
      </c>
      <c r="L14" s="27"/>
    </row>
    <row r="15" spans="1:17" x14ac:dyDescent="0.3">
      <c r="A15" s="32" t="s">
        <v>15</v>
      </c>
      <c r="B15" s="33"/>
      <c r="C15" s="26">
        <f t="shared" si="2"/>
        <v>0</v>
      </c>
      <c r="D15" s="33"/>
      <c r="E15" s="14">
        <v>0</v>
      </c>
      <c r="F15" s="14">
        <v>0</v>
      </c>
      <c r="G15" s="14">
        <v>0</v>
      </c>
      <c r="H15" s="15"/>
      <c r="I15" s="27"/>
      <c r="J15" s="27"/>
      <c r="K15" s="27">
        <f t="shared" si="0"/>
        <v>0</v>
      </c>
      <c r="L15" s="27"/>
    </row>
    <row r="16" spans="1:17" ht="21" thickBot="1" x14ac:dyDescent="0.35">
      <c r="A16" s="37" t="s">
        <v>16</v>
      </c>
      <c r="B16" s="33"/>
      <c r="C16" s="26">
        <f t="shared" si="2"/>
        <v>0</v>
      </c>
      <c r="D16" s="33"/>
      <c r="E16" s="38"/>
      <c r="F16" s="38"/>
      <c r="G16" s="38"/>
      <c r="H16" s="15"/>
      <c r="I16" s="39"/>
      <c r="J16" s="39"/>
      <c r="K16" s="39">
        <f t="shared" si="0"/>
        <v>0</v>
      </c>
      <c r="L16" s="39"/>
    </row>
    <row r="17" spans="1:17" s="45" customFormat="1" x14ac:dyDescent="0.3">
      <c r="A17" s="40" t="s">
        <v>17</v>
      </c>
      <c r="B17" s="41"/>
      <c r="C17" s="42">
        <f>SUM(C6:C16)</f>
        <v>53929.099999999984</v>
      </c>
      <c r="D17" s="43"/>
      <c r="E17" s="42">
        <f>SUM(E6:E15)</f>
        <v>103500</v>
      </c>
      <c r="F17" s="42">
        <f>SUM(F6:F15)</f>
        <v>86142.58</v>
      </c>
      <c r="G17" s="42">
        <f>SUM(G6:G15)</f>
        <v>17357.419999999998</v>
      </c>
      <c r="H17" s="44"/>
      <c r="I17" s="42">
        <f>SUM(I6:I16)</f>
        <v>91576.129999999976</v>
      </c>
      <c r="J17" s="42">
        <f>SUM(J6:J16)</f>
        <v>-37647.029999999992</v>
      </c>
      <c r="K17" s="42">
        <f>SUM(K6:K16)</f>
        <v>53929.099999999984</v>
      </c>
      <c r="L17" s="42">
        <f>SUM(L3:L16)</f>
        <v>2000</v>
      </c>
      <c r="O17" s="148"/>
      <c r="P17" s="148"/>
    </row>
    <row r="18" spans="1:17" x14ac:dyDescent="0.3">
      <c r="A18" s="33"/>
      <c r="B18" s="33"/>
      <c r="C18" s="46"/>
      <c r="D18" s="33"/>
      <c r="E18" s="15"/>
      <c r="F18" s="15"/>
      <c r="G18" s="15"/>
      <c r="H18" s="15"/>
      <c r="I18" s="47"/>
      <c r="J18" s="47"/>
      <c r="K18" s="47"/>
      <c r="L18" s="47"/>
      <c r="O18" s="148"/>
    </row>
    <row r="19" spans="1:17" x14ac:dyDescent="0.3">
      <c r="A19" s="48" t="s">
        <v>18</v>
      </c>
      <c r="B19" s="22"/>
      <c r="C19" s="23"/>
      <c r="D19" s="33"/>
      <c r="E19" s="14"/>
      <c r="F19" s="14"/>
      <c r="G19" s="14"/>
      <c r="H19" s="15"/>
      <c r="I19" s="27"/>
      <c r="J19" s="27"/>
      <c r="K19" s="27"/>
      <c r="L19" s="27"/>
      <c r="O19" s="148"/>
    </row>
    <row r="20" spans="1:17" x14ac:dyDescent="0.3">
      <c r="A20" s="49" t="s">
        <v>96</v>
      </c>
      <c r="B20" s="29"/>
      <c r="C20" s="50">
        <f>K20</f>
        <v>-50.53</v>
      </c>
      <c r="D20" s="29"/>
      <c r="E20" s="51">
        <v>3000</v>
      </c>
      <c r="F20" s="51">
        <v>250</v>
      </c>
      <c r="G20" s="14">
        <f t="shared" ref="G20:G25" si="3">E20-F20</f>
        <v>2750</v>
      </c>
      <c r="H20" s="15"/>
      <c r="I20" s="27"/>
      <c r="J20" s="27">
        <f>-'Master 2018-2019'!E29</f>
        <v>-50.53</v>
      </c>
      <c r="K20" s="27">
        <f>I20+J20</f>
        <v>-50.53</v>
      </c>
      <c r="L20" s="27"/>
      <c r="O20" s="148"/>
    </row>
    <row r="21" spans="1:17" x14ac:dyDescent="0.3">
      <c r="A21" s="49" t="s">
        <v>19</v>
      </c>
      <c r="B21" s="29"/>
      <c r="C21" s="50">
        <f t="shared" ref="C21:C28" si="4">K21</f>
        <v>0</v>
      </c>
      <c r="D21" s="29"/>
      <c r="E21" s="51">
        <v>1495.4</v>
      </c>
      <c r="F21" s="51">
        <v>1495.4</v>
      </c>
      <c r="G21" s="14">
        <v>0</v>
      </c>
      <c r="H21" s="15"/>
      <c r="I21" s="52"/>
      <c r="J21" s="52"/>
      <c r="K21" s="27">
        <f t="shared" ref="K21:K28" si="5">I21+J21</f>
        <v>0</v>
      </c>
      <c r="L21" s="27"/>
      <c r="O21" s="148"/>
    </row>
    <row r="22" spans="1:17" x14ac:dyDescent="0.3">
      <c r="A22" s="49" t="s">
        <v>20</v>
      </c>
      <c r="B22" s="29"/>
      <c r="C22" s="50">
        <f t="shared" si="4"/>
        <v>0</v>
      </c>
      <c r="D22" s="29"/>
      <c r="E22" s="14">
        <v>500</v>
      </c>
      <c r="F22" s="14">
        <v>0</v>
      </c>
      <c r="G22" s="14">
        <f t="shared" si="3"/>
        <v>500</v>
      </c>
      <c r="H22" s="15"/>
      <c r="I22" s="27"/>
      <c r="J22" s="27"/>
      <c r="K22" s="27">
        <f t="shared" si="5"/>
        <v>0</v>
      </c>
      <c r="L22" s="27"/>
      <c r="O22" s="148"/>
    </row>
    <row r="23" spans="1:17" s="31" customFormat="1" x14ac:dyDescent="0.3">
      <c r="A23" s="49" t="s">
        <v>21</v>
      </c>
      <c r="B23" s="29"/>
      <c r="C23" s="50">
        <f t="shared" si="4"/>
        <v>0</v>
      </c>
      <c r="D23" s="29"/>
      <c r="E23" s="14">
        <v>1500</v>
      </c>
      <c r="F23" s="14">
        <v>1500</v>
      </c>
      <c r="G23" s="14">
        <f t="shared" si="3"/>
        <v>0</v>
      </c>
      <c r="H23" s="15"/>
      <c r="I23" s="27"/>
      <c r="J23" s="27"/>
      <c r="K23" s="27">
        <f t="shared" si="5"/>
        <v>0</v>
      </c>
      <c r="L23" s="27"/>
      <c r="O23" s="148"/>
      <c r="P23" s="148"/>
    </row>
    <row r="24" spans="1:17" x14ac:dyDescent="0.3">
      <c r="A24" s="53" t="s">
        <v>22</v>
      </c>
      <c r="B24" s="33"/>
      <c r="C24" s="50">
        <f t="shared" si="4"/>
        <v>682.81999999999994</v>
      </c>
      <c r="D24" s="33"/>
      <c r="E24" s="14">
        <v>3000</v>
      </c>
      <c r="F24" s="14">
        <v>0</v>
      </c>
      <c r="G24" s="14">
        <f t="shared" si="3"/>
        <v>3000</v>
      </c>
      <c r="H24" s="15"/>
      <c r="I24" s="27">
        <f>'Master 2018-2019'!E14</f>
        <v>682.81999999999994</v>
      </c>
      <c r="J24" s="27"/>
      <c r="K24" s="27">
        <f t="shared" si="5"/>
        <v>682.81999999999994</v>
      </c>
      <c r="L24" s="27"/>
      <c r="O24" s="148"/>
    </row>
    <row r="25" spans="1:17" x14ac:dyDescent="0.3">
      <c r="A25" s="53" t="s">
        <v>23</v>
      </c>
      <c r="B25" s="33"/>
      <c r="C25" s="50">
        <f t="shared" si="4"/>
        <v>0</v>
      </c>
      <c r="D25" s="33"/>
      <c r="E25" s="14">
        <v>0</v>
      </c>
      <c r="F25" s="14">
        <v>0</v>
      </c>
      <c r="G25" s="14">
        <f t="shared" si="3"/>
        <v>0</v>
      </c>
      <c r="H25" s="15"/>
      <c r="I25" s="27"/>
      <c r="J25" s="27"/>
      <c r="K25" s="27">
        <f t="shared" si="5"/>
        <v>0</v>
      </c>
      <c r="L25" s="27"/>
      <c r="O25" s="148"/>
      <c r="P25" s="150"/>
    </row>
    <row r="26" spans="1:17" s="58" customFormat="1" hidden="1" x14ac:dyDescent="0.3">
      <c r="A26" s="139" t="s">
        <v>24</v>
      </c>
      <c r="B26" s="54"/>
      <c r="C26" s="50">
        <f t="shared" si="4"/>
        <v>0</v>
      </c>
      <c r="D26" s="54"/>
      <c r="E26" s="140"/>
      <c r="F26" s="140"/>
      <c r="G26" s="140"/>
      <c r="H26" s="56"/>
      <c r="I26" s="141"/>
      <c r="J26" s="141"/>
      <c r="K26" s="27">
        <f t="shared" si="5"/>
        <v>0</v>
      </c>
      <c r="L26" s="141"/>
      <c r="O26" s="148"/>
      <c r="P26" s="148"/>
    </row>
    <row r="27" spans="1:17" s="31" customFormat="1" x14ac:dyDescent="0.3">
      <c r="A27" s="49" t="s">
        <v>25</v>
      </c>
      <c r="B27" s="142"/>
      <c r="C27" s="50">
        <f t="shared" si="4"/>
        <v>120.85</v>
      </c>
      <c r="D27" s="142"/>
      <c r="E27" s="14">
        <v>200</v>
      </c>
      <c r="F27" s="14">
        <v>0</v>
      </c>
      <c r="G27" s="14">
        <v>0</v>
      </c>
      <c r="H27" s="14"/>
      <c r="I27" s="27">
        <f>'Master 2018-2019'!E15</f>
        <v>120.85</v>
      </c>
      <c r="J27" s="27"/>
      <c r="K27" s="27">
        <f t="shared" si="5"/>
        <v>120.85</v>
      </c>
      <c r="L27" s="27"/>
      <c r="O27" s="148"/>
      <c r="P27" s="148"/>
    </row>
    <row r="28" spans="1:17" s="31" customFormat="1" ht="21" thickBot="1" x14ac:dyDescent="0.35">
      <c r="A28" s="157"/>
      <c r="B28" s="143"/>
      <c r="C28" s="50">
        <f t="shared" si="4"/>
        <v>0</v>
      </c>
      <c r="D28" s="143"/>
      <c r="E28" s="38"/>
      <c r="F28" s="38"/>
      <c r="G28" s="38"/>
      <c r="H28" s="38"/>
      <c r="I28" s="39"/>
      <c r="J28" s="39"/>
      <c r="K28" s="27">
        <f t="shared" si="5"/>
        <v>0</v>
      </c>
      <c r="L28" s="39"/>
      <c r="O28" s="148"/>
      <c r="P28" s="148"/>
    </row>
    <row r="29" spans="1:17" s="45" customFormat="1" x14ac:dyDescent="0.3">
      <c r="A29" s="59" t="s">
        <v>26</v>
      </c>
      <c r="B29" s="41"/>
      <c r="C29" s="60">
        <f>SUM(C20:C28)</f>
        <v>753.14</v>
      </c>
      <c r="D29" s="44"/>
      <c r="E29" s="60">
        <f>SUM(E20:E27)</f>
        <v>9695.4</v>
      </c>
      <c r="F29" s="60">
        <f>SUM(F20:F27)</f>
        <v>3245.4</v>
      </c>
      <c r="G29" s="61">
        <f>SUM(G20:G27)</f>
        <v>6250</v>
      </c>
      <c r="H29" s="44"/>
      <c r="I29" s="62">
        <f>SUM(I20:I28)</f>
        <v>803.67</v>
      </c>
      <c r="J29" s="62">
        <f>SUM(J20:J28)</f>
        <v>-50.53</v>
      </c>
      <c r="K29" s="62">
        <f>SUM(K20:K28)</f>
        <v>753.14</v>
      </c>
      <c r="L29" s="62">
        <f>SUM(L20:L28)</f>
        <v>0</v>
      </c>
      <c r="O29" s="148"/>
      <c r="P29" s="148"/>
    </row>
    <row r="30" spans="1:17" x14ac:dyDescent="0.3">
      <c r="A30" s="33"/>
      <c r="B30" s="33"/>
      <c r="C30" s="46"/>
      <c r="D30" s="33"/>
      <c r="E30" s="15"/>
      <c r="F30" s="15"/>
      <c r="G30" s="15"/>
      <c r="H30" s="15"/>
      <c r="I30" s="47"/>
      <c r="J30" s="47"/>
      <c r="K30" s="47"/>
      <c r="L30" s="47"/>
      <c r="O30" s="148"/>
    </row>
    <row r="31" spans="1:17" x14ac:dyDescent="0.3">
      <c r="A31" s="63" t="s">
        <v>27</v>
      </c>
      <c r="B31" s="22"/>
      <c r="C31" s="23"/>
      <c r="D31" s="33"/>
      <c r="E31" s="14"/>
      <c r="F31" s="14"/>
      <c r="G31" s="14"/>
      <c r="H31" s="15"/>
      <c r="I31" s="27"/>
      <c r="J31" s="27"/>
      <c r="K31" s="27"/>
      <c r="L31" s="27"/>
      <c r="O31" s="148"/>
      <c r="P31" s="146"/>
    </row>
    <row r="32" spans="1:17" s="72" customFormat="1" hidden="1" x14ac:dyDescent="0.3">
      <c r="A32" s="64" t="s">
        <v>28</v>
      </c>
      <c r="B32" s="54"/>
      <c r="C32" s="65"/>
      <c r="D32" s="66"/>
      <c r="E32" s="67"/>
      <c r="F32" s="55"/>
      <c r="G32" s="68"/>
      <c r="H32" s="56"/>
      <c r="I32" s="69"/>
      <c r="J32" s="57"/>
      <c r="K32" s="70">
        <f>I32-J32</f>
        <v>0</v>
      </c>
      <c r="L32" s="71"/>
      <c r="M32" s="148">
        <v>781.62</v>
      </c>
      <c r="O32" s="148"/>
      <c r="P32" s="148"/>
      <c r="Q32" s="146"/>
    </row>
    <row r="33" spans="1:17" x14ac:dyDescent="0.3">
      <c r="A33" s="73" t="s">
        <v>29</v>
      </c>
      <c r="B33" s="29"/>
      <c r="C33" s="30">
        <f>K33</f>
        <v>7997.21</v>
      </c>
      <c r="D33" s="29"/>
      <c r="E33" s="14"/>
      <c r="F33" s="14">
        <v>2500</v>
      </c>
      <c r="G33" s="14">
        <f t="shared" ref="G33:G50" si="6">E33-F33</f>
        <v>-2500</v>
      </c>
      <c r="H33" s="15"/>
      <c r="I33" s="27">
        <f>'Master 2018-2019'!F18</f>
        <v>9300</v>
      </c>
      <c r="J33" s="27">
        <f>-'Master 2018-2019'!E32</f>
        <v>-1302.79</v>
      </c>
      <c r="K33" s="27">
        <f>I33+J33</f>
        <v>7997.21</v>
      </c>
      <c r="L33" s="27"/>
      <c r="O33" s="148"/>
      <c r="Q33" s="146"/>
    </row>
    <row r="34" spans="1:17" x14ac:dyDescent="0.3">
      <c r="A34" s="73" t="s">
        <v>30</v>
      </c>
      <c r="B34" s="29"/>
      <c r="C34" s="30">
        <f t="shared" ref="C34:C50" si="7">K34</f>
        <v>-408.75</v>
      </c>
      <c r="D34" s="29"/>
      <c r="E34" s="14"/>
      <c r="F34" s="14">
        <v>1000</v>
      </c>
      <c r="G34" s="14">
        <f t="shared" si="6"/>
        <v>-1000</v>
      </c>
      <c r="H34" s="15"/>
      <c r="I34" s="27"/>
      <c r="J34" s="27">
        <v>-408.75</v>
      </c>
      <c r="K34" s="27">
        <f t="shared" ref="K34:K50" si="8">I34+J34</f>
        <v>-408.75</v>
      </c>
      <c r="L34" s="27"/>
      <c r="O34" s="148"/>
      <c r="P34" s="151"/>
    </row>
    <row r="35" spans="1:17" x14ac:dyDescent="0.3">
      <c r="A35" s="73" t="s">
        <v>31</v>
      </c>
      <c r="B35" s="29"/>
      <c r="C35" s="30">
        <f t="shared" si="7"/>
        <v>0</v>
      </c>
      <c r="D35" s="29"/>
      <c r="E35" s="14">
        <v>0</v>
      </c>
      <c r="F35" s="14">
        <v>100</v>
      </c>
      <c r="G35" s="14">
        <f t="shared" si="6"/>
        <v>-100</v>
      </c>
      <c r="H35" s="15"/>
      <c r="I35" s="27"/>
      <c r="J35" s="27"/>
      <c r="K35" s="27">
        <f t="shared" si="8"/>
        <v>0</v>
      </c>
      <c r="L35" s="27"/>
      <c r="M35" s="146"/>
      <c r="O35" s="148"/>
      <c r="P35" s="146"/>
    </row>
    <row r="36" spans="1:17" x14ac:dyDescent="0.3">
      <c r="A36" s="74" t="s">
        <v>32</v>
      </c>
      <c r="B36" s="33"/>
      <c r="C36" s="30">
        <f t="shared" si="7"/>
        <v>-580.34</v>
      </c>
      <c r="D36" s="33"/>
      <c r="E36" s="75">
        <v>0</v>
      </c>
      <c r="F36" s="14">
        <v>750</v>
      </c>
      <c r="G36" s="14">
        <f t="shared" si="6"/>
        <v>-750</v>
      </c>
      <c r="H36" s="15"/>
      <c r="I36" s="27"/>
      <c r="J36" s="27">
        <f>-'Master 2018-2019'!E34</f>
        <v>-580.34</v>
      </c>
      <c r="K36" s="27">
        <f t="shared" si="8"/>
        <v>-580.34</v>
      </c>
      <c r="L36" s="27"/>
      <c r="M36" s="146"/>
      <c r="O36" s="148"/>
      <c r="P36" s="146"/>
    </row>
    <row r="37" spans="1:17" x14ac:dyDescent="0.3">
      <c r="A37" s="74" t="s">
        <v>33</v>
      </c>
      <c r="B37" s="33"/>
      <c r="C37" s="30">
        <f t="shared" si="7"/>
        <v>-998.65</v>
      </c>
      <c r="D37" s="33"/>
      <c r="E37" s="14">
        <v>0</v>
      </c>
      <c r="F37" s="76">
        <v>750</v>
      </c>
      <c r="G37" s="14">
        <f t="shared" si="6"/>
        <v>-750</v>
      </c>
      <c r="H37" s="15"/>
      <c r="I37" s="27"/>
      <c r="J37" s="27">
        <f>-'Master 2018-2019'!E35</f>
        <v>-998.65</v>
      </c>
      <c r="K37" s="27">
        <f t="shared" si="8"/>
        <v>-998.65</v>
      </c>
      <c r="L37" s="27"/>
      <c r="M37" s="146"/>
      <c r="O37" s="148"/>
      <c r="P37" s="150"/>
    </row>
    <row r="38" spans="1:17" s="31" customFormat="1" x14ac:dyDescent="0.3">
      <c r="A38" s="73" t="s">
        <v>34</v>
      </c>
      <c r="B38" s="29"/>
      <c r="C38" s="30">
        <f t="shared" si="7"/>
        <v>-586.51</v>
      </c>
      <c r="D38" s="29"/>
      <c r="E38" s="14">
        <v>0</v>
      </c>
      <c r="F38" s="14">
        <v>750</v>
      </c>
      <c r="G38" s="14">
        <f t="shared" si="6"/>
        <v>-750</v>
      </c>
      <c r="H38" s="15"/>
      <c r="I38" s="27"/>
      <c r="J38" s="27">
        <f>-'Master 2018-2019'!E36</f>
        <v>-586.51</v>
      </c>
      <c r="K38" s="27">
        <f t="shared" si="8"/>
        <v>-586.51</v>
      </c>
      <c r="L38" s="27"/>
      <c r="N38" s="148"/>
      <c r="O38" s="148"/>
      <c r="P38" s="148"/>
      <c r="Q38" s="148"/>
    </row>
    <row r="39" spans="1:17" s="31" customFormat="1" x14ac:dyDescent="0.3">
      <c r="A39" s="73" t="s">
        <v>35</v>
      </c>
      <c r="B39" s="29"/>
      <c r="C39" s="30">
        <f t="shared" si="7"/>
        <v>-102.48</v>
      </c>
      <c r="D39" s="29"/>
      <c r="E39" s="14">
        <v>0</v>
      </c>
      <c r="F39" s="14">
        <v>750</v>
      </c>
      <c r="G39" s="14">
        <f t="shared" si="6"/>
        <v>-750</v>
      </c>
      <c r="H39" s="15"/>
      <c r="I39" s="27"/>
      <c r="J39" s="27">
        <f>-'Master 2018-2019'!F37</f>
        <v>-102.48</v>
      </c>
      <c r="K39" s="27">
        <f t="shared" si="8"/>
        <v>-102.48</v>
      </c>
      <c r="L39" s="27"/>
      <c r="N39" s="148"/>
      <c r="O39" s="148"/>
      <c r="P39" s="148"/>
      <c r="Q39" s="148"/>
    </row>
    <row r="40" spans="1:17" s="31" customFormat="1" x14ac:dyDescent="0.3">
      <c r="A40" s="73" t="s">
        <v>36</v>
      </c>
      <c r="B40" s="29"/>
      <c r="C40" s="30">
        <f t="shared" si="7"/>
        <v>-741.15000000000009</v>
      </c>
      <c r="D40" s="29"/>
      <c r="E40" s="14">
        <v>0</v>
      </c>
      <c r="F40" s="14">
        <v>750</v>
      </c>
      <c r="G40" s="14">
        <f t="shared" si="6"/>
        <v>-750</v>
      </c>
      <c r="H40" s="15"/>
      <c r="I40" s="27"/>
      <c r="J40" s="27">
        <f>-'Master 2018-2019'!E38</f>
        <v>-741.15000000000009</v>
      </c>
      <c r="K40" s="27">
        <f t="shared" si="8"/>
        <v>-741.15000000000009</v>
      </c>
      <c r="L40" s="27"/>
      <c r="N40" s="148"/>
      <c r="O40" s="148"/>
      <c r="P40" s="152"/>
      <c r="Q40" s="148"/>
    </row>
    <row r="41" spans="1:17" s="58" customFormat="1" hidden="1" x14ac:dyDescent="0.3">
      <c r="A41" s="64" t="s">
        <v>37</v>
      </c>
      <c r="B41" s="54"/>
      <c r="C41" s="30">
        <f t="shared" si="7"/>
        <v>0</v>
      </c>
      <c r="D41" s="54"/>
      <c r="E41" s="14">
        <v>0</v>
      </c>
      <c r="F41" s="55"/>
      <c r="G41" s="55"/>
      <c r="H41" s="56"/>
      <c r="I41" s="27"/>
      <c r="J41" s="57"/>
      <c r="K41" s="27">
        <f t="shared" si="8"/>
        <v>0</v>
      </c>
      <c r="L41" s="27"/>
      <c r="M41" s="151"/>
      <c r="N41" s="148"/>
      <c r="O41" s="148"/>
      <c r="P41" s="148"/>
      <c r="Q41" s="148"/>
    </row>
    <row r="42" spans="1:17" s="72" customFormat="1" hidden="1" x14ac:dyDescent="0.3">
      <c r="A42" s="77" t="s">
        <v>38</v>
      </c>
      <c r="B42" s="78"/>
      <c r="C42" s="30">
        <f t="shared" si="7"/>
        <v>0</v>
      </c>
      <c r="D42" s="78"/>
      <c r="E42" s="14">
        <v>0</v>
      </c>
      <c r="F42" s="55"/>
      <c r="G42" s="55"/>
      <c r="H42" s="56"/>
      <c r="I42" s="27"/>
      <c r="J42" s="57"/>
      <c r="K42" s="27">
        <f t="shared" si="8"/>
        <v>0</v>
      </c>
      <c r="L42" s="27"/>
      <c r="M42" s="152"/>
      <c r="N42" s="148"/>
      <c r="O42" s="148"/>
      <c r="P42" s="148"/>
      <c r="Q42" s="148"/>
    </row>
    <row r="43" spans="1:17" s="31" customFormat="1" x14ac:dyDescent="0.3">
      <c r="A43" s="73" t="s">
        <v>39</v>
      </c>
      <c r="B43" s="29"/>
      <c r="C43" s="30">
        <f t="shared" si="7"/>
        <v>0</v>
      </c>
      <c r="D43" s="29"/>
      <c r="E43" s="14">
        <v>0</v>
      </c>
      <c r="F43" s="14">
        <v>150</v>
      </c>
      <c r="G43" s="14">
        <f t="shared" si="6"/>
        <v>-150</v>
      </c>
      <c r="H43" s="15"/>
      <c r="I43" s="27"/>
      <c r="J43" s="27"/>
      <c r="K43" s="27">
        <f t="shared" si="8"/>
        <v>0</v>
      </c>
      <c r="L43" s="27"/>
      <c r="M43" s="146"/>
      <c r="N43" s="148"/>
      <c r="O43" s="148"/>
      <c r="P43" s="148"/>
      <c r="Q43" s="150"/>
    </row>
    <row r="44" spans="1:17" s="58" customFormat="1" hidden="1" x14ac:dyDescent="0.3">
      <c r="A44" s="79" t="s">
        <v>40</v>
      </c>
      <c r="B44" s="54"/>
      <c r="C44" s="30">
        <f t="shared" si="7"/>
        <v>0</v>
      </c>
      <c r="D44" s="54"/>
      <c r="E44" s="14">
        <v>0</v>
      </c>
      <c r="F44" s="55"/>
      <c r="G44" s="55"/>
      <c r="H44" s="56"/>
      <c r="I44" s="57"/>
      <c r="J44" s="57"/>
      <c r="K44" s="27">
        <f t="shared" si="8"/>
        <v>0</v>
      </c>
      <c r="L44" s="27"/>
      <c r="M44" s="151"/>
      <c r="N44" s="148"/>
      <c r="O44" s="148"/>
      <c r="P44" s="148"/>
      <c r="Q44" s="148"/>
    </row>
    <row r="45" spans="1:17" s="58" customFormat="1" hidden="1" x14ac:dyDescent="0.3">
      <c r="A45" s="79" t="s">
        <v>41</v>
      </c>
      <c r="B45" s="54"/>
      <c r="C45" s="30">
        <f t="shared" si="7"/>
        <v>0</v>
      </c>
      <c r="D45" s="54"/>
      <c r="E45" s="14">
        <v>0</v>
      </c>
      <c r="F45" s="55"/>
      <c r="G45" s="55"/>
      <c r="H45" s="56"/>
      <c r="I45" s="57"/>
      <c r="J45" s="57"/>
      <c r="K45" s="27">
        <f t="shared" si="8"/>
        <v>0</v>
      </c>
      <c r="L45" s="27"/>
      <c r="M45" s="151"/>
      <c r="N45" s="148"/>
      <c r="O45" s="148"/>
      <c r="P45" s="148"/>
      <c r="Q45" s="148"/>
    </row>
    <row r="46" spans="1:17" s="31" customFormat="1" x14ac:dyDescent="0.3">
      <c r="A46" s="73" t="s">
        <v>42</v>
      </c>
      <c r="B46" s="29"/>
      <c r="C46" s="30">
        <f t="shared" si="7"/>
        <v>-576.66999999999996</v>
      </c>
      <c r="D46" s="29"/>
      <c r="E46" s="14">
        <v>0</v>
      </c>
      <c r="F46" s="14">
        <v>500</v>
      </c>
      <c r="G46" s="14">
        <f t="shared" si="6"/>
        <v>-500</v>
      </c>
      <c r="H46" s="15"/>
      <c r="I46" s="27">
        <v>116.46</v>
      </c>
      <c r="J46" s="27">
        <v>-693.13</v>
      </c>
      <c r="K46" s="27">
        <f t="shared" si="8"/>
        <v>-576.66999999999996</v>
      </c>
      <c r="L46" s="27"/>
      <c r="M46" s="146"/>
      <c r="N46" s="148"/>
      <c r="O46" s="148"/>
      <c r="P46" s="146"/>
      <c r="Q46" s="148"/>
    </row>
    <row r="47" spans="1:17" s="31" customFormat="1" x14ac:dyDescent="0.3">
      <c r="A47" s="74" t="s">
        <v>43</v>
      </c>
      <c r="B47" s="33"/>
      <c r="C47" s="30">
        <f t="shared" si="7"/>
        <v>0</v>
      </c>
      <c r="D47" s="33"/>
      <c r="E47" s="14">
        <v>0</v>
      </c>
      <c r="F47" s="14">
        <v>50</v>
      </c>
      <c r="G47" s="14">
        <f t="shared" si="6"/>
        <v>-50</v>
      </c>
      <c r="H47" s="15"/>
      <c r="I47" s="27"/>
      <c r="J47" s="27"/>
      <c r="K47" s="27">
        <f t="shared" si="8"/>
        <v>0</v>
      </c>
      <c r="L47" s="27"/>
      <c r="M47" s="146"/>
      <c r="N47" s="148"/>
      <c r="O47" s="148"/>
      <c r="P47" s="146"/>
      <c r="Q47" s="148"/>
    </row>
    <row r="48" spans="1:17" s="72" customFormat="1" hidden="1" x14ac:dyDescent="0.3">
      <c r="A48" s="80" t="s">
        <v>44</v>
      </c>
      <c r="B48" s="66"/>
      <c r="C48" s="30">
        <f t="shared" si="7"/>
        <v>0</v>
      </c>
      <c r="D48" s="66"/>
      <c r="E48" s="14">
        <v>0</v>
      </c>
      <c r="F48" s="55"/>
      <c r="G48" s="55"/>
      <c r="H48" s="56"/>
      <c r="I48" s="57"/>
      <c r="J48" s="57"/>
      <c r="K48" s="27">
        <f t="shared" si="8"/>
        <v>0</v>
      </c>
      <c r="L48" s="27"/>
      <c r="M48" s="152"/>
      <c r="N48" s="148"/>
      <c r="O48" s="148"/>
      <c r="P48" s="146"/>
      <c r="Q48" s="148"/>
    </row>
    <row r="49" spans="1:17" x14ac:dyDescent="0.3">
      <c r="A49" s="74" t="s">
        <v>45</v>
      </c>
      <c r="B49" s="33"/>
      <c r="C49" s="30">
        <f t="shared" si="7"/>
        <v>-929.11</v>
      </c>
      <c r="D49" s="33"/>
      <c r="E49" s="14">
        <v>0</v>
      </c>
      <c r="F49" s="14">
        <v>750</v>
      </c>
      <c r="G49" s="14">
        <f t="shared" si="6"/>
        <v>-750</v>
      </c>
      <c r="H49" s="15"/>
      <c r="I49" s="27"/>
      <c r="J49" s="27">
        <v>-929.11</v>
      </c>
      <c r="K49" s="27">
        <f t="shared" si="8"/>
        <v>-929.11</v>
      </c>
      <c r="L49" s="27"/>
      <c r="O49" s="148"/>
      <c r="P49" s="151"/>
      <c r="Q49" s="146"/>
    </row>
    <row r="50" spans="1:17" ht="21" thickBot="1" x14ac:dyDescent="0.35">
      <c r="A50" s="81" t="s">
        <v>46</v>
      </c>
      <c r="B50" s="33"/>
      <c r="C50" s="30">
        <f t="shared" si="7"/>
        <v>-1015.0799999999999</v>
      </c>
      <c r="D50" s="33"/>
      <c r="E50" s="38">
        <v>0</v>
      </c>
      <c r="F50" s="38">
        <v>1250</v>
      </c>
      <c r="G50" s="38">
        <f t="shared" si="6"/>
        <v>-1250</v>
      </c>
      <c r="H50" s="15"/>
      <c r="I50" s="39"/>
      <c r="J50" s="39">
        <f>-'Master 2018-2019'!F31</f>
        <v>-1015.0799999999999</v>
      </c>
      <c r="K50" s="27">
        <f t="shared" si="8"/>
        <v>-1015.0799999999999</v>
      </c>
      <c r="L50" s="39"/>
      <c r="O50" s="148"/>
      <c r="P50" s="152"/>
    </row>
    <row r="51" spans="1:17" s="45" customFormat="1" x14ac:dyDescent="0.3">
      <c r="A51" s="82" t="s">
        <v>47</v>
      </c>
      <c r="C51" s="83">
        <f>SUM(C33:C50)</f>
        <v>2058.4699999999998</v>
      </c>
      <c r="E51" s="84">
        <f>SUM(E33:E50)</f>
        <v>0</v>
      </c>
      <c r="F51" s="83">
        <f>SUM(F33:F50)</f>
        <v>10050</v>
      </c>
      <c r="G51" s="83">
        <f>SUM(G33:G50)</f>
        <v>-10050</v>
      </c>
      <c r="H51" s="85"/>
      <c r="I51" s="86">
        <f>SUM(I33:I50)</f>
        <v>9416.4599999999991</v>
      </c>
      <c r="J51" s="86">
        <f>SUM(J33:J50)</f>
        <v>-7357.99</v>
      </c>
      <c r="K51" s="86">
        <f>SUM(K33:K50)</f>
        <v>2058.4699999999998</v>
      </c>
      <c r="L51" s="86">
        <f>SUM(L33:L50)</f>
        <v>0</v>
      </c>
      <c r="M51" s="150"/>
      <c r="N51" s="148"/>
      <c r="P51" s="150"/>
      <c r="Q51" s="148"/>
    </row>
    <row r="52" spans="1:17" s="31" customFormat="1" ht="18.95" customHeight="1" x14ac:dyDescent="0.3">
      <c r="A52" s="33"/>
      <c r="B52" s="33"/>
      <c r="C52" s="87"/>
      <c r="D52" s="33"/>
      <c r="E52" s="271"/>
      <c r="F52" s="15"/>
      <c r="G52" s="88"/>
      <c r="H52" s="15"/>
      <c r="I52" s="89"/>
      <c r="J52" s="89"/>
      <c r="K52" s="89"/>
      <c r="L52" s="47"/>
      <c r="M52" s="146"/>
      <c r="N52" s="148"/>
      <c r="P52" s="148"/>
      <c r="Q52" s="151"/>
    </row>
    <row r="53" spans="1:17" x14ac:dyDescent="0.3">
      <c r="C53" s="46"/>
      <c r="E53" s="272"/>
      <c r="I53" s="90"/>
      <c r="J53" s="90"/>
      <c r="K53" s="90"/>
      <c r="L53" s="90"/>
      <c r="Q53" s="146"/>
    </row>
    <row r="54" spans="1:17" x14ac:dyDescent="0.3">
      <c r="A54" s="91" t="s">
        <v>48</v>
      </c>
      <c r="C54" s="30"/>
      <c r="E54" s="92"/>
      <c r="F54" s="93"/>
      <c r="G54" s="93"/>
      <c r="I54" s="27"/>
      <c r="J54" s="27"/>
      <c r="K54" s="27"/>
      <c r="L54" s="27"/>
      <c r="Q54" s="146"/>
    </row>
    <row r="55" spans="1:17" x14ac:dyDescent="0.3">
      <c r="A55" s="94" t="s">
        <v>49</v>
      </c>
      <c r="C55" s="30">
        <v>0</v>
      </c>
      <c r="E55" s="92">
        <v>0</v>
      </c>
      <c r="F55" s="93">
        <v>1000</v>
      </c>
      <c r="G55" s="93">
        <v>-1000</v>
      </c>
      <c r="I55" s="27"/>
      <c r="J55" s="27"/>
      <c r="K55" s="27">
        <f>I55+J55</f>
        <v>0</v>
      </c>
      <c r="L55" s="27"/>
      <c r="Q55" s="150"/>
    </row>
    <row r="56" spans="1:17" x14ac:dyDescent="0.3">
      <c r="A56" s="94" t="s">
        <v>97</v>
      </c>
      <c r="C56" s="30">
        <f>K56</f>
        <v>-1228.8</v>
      </c>
      <c r="E56" s="92"/>
      <c r="F56" s="93"/>
      <c r="G56" s="93"/>
      <c r="I56" s="27"/>
      <c r="J56" s="27">
        <v>-1228.8</v>
      </c>
      <c r="K56" s="27">
        <f t="shared" ref="K56:K69" si="9">I56+J56</f>
        <v>-1228.8</v>
      </c>
      <c r="L56" s="27"/>
      <c r="Q56" s="150"/>
    </row>
    <row r="57" spans="1:17" x14ac:dyDescent="0.3">
      <c r="A57" s="95" t="s">
        <v>105</v>
      </c>
      <c r="B57" s="25"/>
      <c r="C57" s="30">
        <f t="shared" ref="C57:C69" si="10">K57</f>
        <v>-3400</v>
      </c>
      <c r="D57" s="25"/>
      <c r="E57" s="14"/>
      <c r="F57" s="14">
        <v>3500</v>
      </c>
      <c r="G57" s="14">
        <v>-3500</v>
      </c>
      <c r="H57" s="15"/>
      <c r="I57" s="27"/>
      <c r="J57" s="27">
        <f>-'Master 2018-2019'!F43</f>
        <v>-3400</v>
      </c>
      <c r="K57" s="27">
        <f t="shared" si="9"/>
        <v>-3400</v>
      </c>
      <c r="L57" s="27"/>
    </row>
    <row r="58" spans="1:17" x14ac:dyDescent="0.3">
      <c r="A58" s="95" t="s">
        <v>106</v>
      </c>
      <c r="B58" s="25"/>
      <c r="C58" s="30">
        <f t="shared" si="10"/>
        <v>-3400</v>
      </c>
      <c r="D58" s="25"/>
      <c r="E58" s="14"/>
      <c r="F58" s="14"/>
      <c r="G58" s="14"/>
      <c r="H58" s="15"/>
      <c r="I58" s="27"/>
      <c r="J58" s="27">
        <f>-'Master 2018-2019'!F44</f>
        <v>-3400</v>
      </c>
      <c r="K58" s="27">
        <f t="shared" si="9"/>
        <v>-3400</v>
      </c>
      <c r="L58" s="27"/>
    </row>
    <row r="59" spans="1:17" x14ac:dyDescent="0.3">
      <c r="A59" s="94" t="s">
        <v>75</v>
      </c>
      <c r="B59" s="33"/>
      <c r="C59" s="30">
        <f t="shared" si="10"/>
        <v>-2975.36</v>
      </c>
      <c r="D59" s="33"/>
      <c r="E59" s="14">
        <v>0</v>
      </c>
      <c r="F59" s="14">
        <v>5000</v>
      </c>
      <c r="G59" s="14">
        <f t="shared" ref="G59:G69" si="11">E59-F59</f>
        <v>-5000</v>
      </c>
      <c r="H59" s="15"/>
      <c r="I59" s="27"/>
      <c r="J59" s="27">
        <f>-'Master 2018-2019'!E40</f>
        <v>-2975.36</v>
      </c>
      <c r="K59" s="27">
        <f t="shared" si="9"/>
        <v>-2975.36</v>
      </c>
      <c r="L59" s="27"/>
    </row>
    <row r="60" spans="1:17" x14ac:dyDescent="0.3">
      <c r="A60" s="94" t="s">
        <v>75</v>
      </c>
      <c r="B60" s="33"/>
      <c r="C60" s="30">
        <f t="shared" si="10"/>
        <v>0</v>
      </c>
      <c r="D60" s="33"/>
      <c r="E60" s="14"/>
      <c r="F60" s="14">
        <v>0</v>
      </c>
      <c r="G60" s="14">
        <f t="shared" si="11"/>
        <v>0</v>
      </c>
      <c r="H60" s="15"/>
      <c r="I60" s="27"/>
      <c r="J60" s="27"/>
      <c r="K60" s="27">
        <f t="shared" si="9"/>
        <v>0</v>
      </c>
      <c r="L60" s="27"/>
    </row>
    <row r="61" spans="1:17" x14ac:dyDescent="0.3">
      <c r="A61" s="94" t="s">
        <v>107</v>
      </c>
      <c r="B61" s="33"/>
      <c r="C61" s="30">
        <f t="shared" si="10"/>
        <v>-3200</v>
      </c>
      <c r="D61" s="33"/>
      <c r="E61" s="14"/>
      <c r="F61" s="14"/>
      <c r="G61" s="14"/>
      <c r="H61" s="15"/>
      <c r="I61" s="27"/>
      <c r="J61" s="191">
        <f>-'Master 2018-2019'!E45</f>
        <v>-3200</v>
      </c>
      <c r="K61" s="27">
        <f t="shared" si="9"/>
        <v>-3200</v>
      </c>
      <c r="L61" s="27"/>
    </row>
    <row r="62" spans="1:17" x14ac:dyDescent="0.3">
      <c r="A62" s="94" t="s">
        <v>108</v>
      </c>
      <c r="B62" s="33"/>
      <c r="C62" s="30">
        <f t="shared" si="10"/>
        <v>-1200</v>
      </c>
      <c r="D62" s="33"/>
      <c r="E62" s="14"/>
      <c r="F62" s="14"/>
      <c r="G62" s="14"/>
      <c r="H62" s="15"/>
      <c r="I62" s="27"/>
      <c r="J62" s="191">
        <f>-'Master 2018-2019'!E46</f>
        <v>-1200</v>
      </c>
      <c r="K62" s="27">
        <f t="shared" si="9"/>
        <v>-1200</v>
      </c>
      <c r="L62" s="27"/>
    </row>
    <row r="63" spans="1:17" x14ac:dyDescent="0.3">
      <c r="A63" s="94" t="s">
        <v>103</v>
      </c>
      <c r="B63" s="33"/>
      <c r="C63" s="30">
        <f t="shared" si="10"/>
        <v>-2582</v>
      </c>
      <c r="D63" s="33"/>
      <c r="E63" s="14"/>
      <c r="F63" s="14"/>
      <c r="G63" s="14"/>
      <c r="H63" s="15"/>
      <c r="I63" s="27"/>
      <c r="J63" s="191">
        <f>-'Master 2018-2019'!F47</f>
        <v>-2582</v>
      </c>
      <c r="K63" s="27">
        <f t="shared" si="9"/>
        <v>-2582</v>
      </c>
      <c r="L63" s="27"/>
    </row>
    <row r="64" spans="1:17" s="31" customFormat="1" x14ac:dyDescent="0.3">
      <c r="A64" s="94" t="s">
        <v>104</v>
      </c>
      <c r="B64" s="33"/>
      <c r="C64" s="30">
        <f t="shared" si="10"/>
        <v>-2582</v>
      </c>
      <c r="D64" s="33"/>
      <c r="E64" s="14">
        <v>0</v>
      </c>
      <c r="F64" s="14">
        <v>1500</v>
      </c>
      <c r="G64" s="14">
        <f t="shared" si="11"/>
        <v>-1500</v>
      </c>
      <c r="H64" s="15"/>
      <c r="I64" s="27"/>
      <c r="J64" s="191">
        <f>-'Master 2018-2019'!F48</f>
        <v>-2582</v>
      </c>
      <c r="K64" s="27">
        <f t="shared" si="9"/>
        <v>-2582</v>
      </c>
      <c r="L64" s="27"/>
      <c r="M64" s="146"/>
      <c r="N64" s="148"/>
      <c r="P64" s="146"/>
      <c r="Q64" s="146"/>
    </row>
    <row r="65" spans="1:17" s="31" customFormat="1" x14ac:dyDescent="0.3">
      <c r="A65" s="138" t="s">
        <v>202</v>
      </c>
      <c r="B65" s="33"/>
      <c r="C65" s="30">
        <f t="shared" si="10"/>
        <v>555</v>
      </c>
      <c r="D65" s="33"/>
      <c r="E65" s="75"/>
      <c r="F65" s="75"/>
      <c r="G65" s="75"/>
      <c r="H65" s="15"/>
      <c r="I65" s="120">
        <f>'Master 2018-2019'!E19</f>
        <v>555</v>
      </c>
      <c r="J65" s="27">
        <v>0</v>
      </c>
      <c r="K65" s="27">
        <f t="shared" si="9"/>
        <v>555</v>
      </c>
      <c r="L65" s="120"/>
      <c r="M65" s="146"/>
      <c r="N65" s="148"/>
      <c r="P65" s="146"/>
      <c r="Q65" s="146"/>
    </row>
    <row r="66" spans="1:17" s="31" customFormat="1" x14ac:dyDescent="0.3">
      <c r="A66" s="138" t="s">
        <v>110</v>
      </c>
      <c r="B66" s="33"/>
      <c r="C66" s="30">
        <f t="shared" si="10"/>
        <v>-10612</v>
      </c>
      <c r="D66" s="33"/>
      <c r="E66" s="75"/>
      <c r="F66" s="75"/>
      <c r="G66" s="75"/>
      <c r="H66" s="15"/>
      <c r="I66" s="120"/>
      <c r="J66" s="120">
        <f>-'Master 2018-2019'!E49</f>
        <v>-10612</v>
      </c>
      <c r="K66" s="27">
        <f t="shared" si="9"/>
        <v>-10612</v>
      </c>
      <c r="L66" s="120"/>
      <c r="M66" s="146"/>
      <c r="N66" s="148"/>
      <c r="P66" s="146"/>
      <c r="Q66" s="146"/>
    </row>
    <row r="67" spans="1:17" s="31" customFormat="1" x14ac:dyDescent="0.3">
      <c r="A67" s="138" t="s">
        <v>111</v>
      </c>
      <c r="B67" s="33"/>
      <c r="C67" s="30">
        <f t="shared" si="10"/>
        <v>-10612</v>
      </c>
      <c r="D67" s="33"/>
      <c r="E67" s="75"/>
      <c r="F67" s="75"/>
      <c r="G67" s="75"/>
      <c r="H67" s="15"/>
      <c r="I67" s="120"/>
      <c r="J67" s="120">
        <f>-'Master 2018-2019'!E50</f>
        <v>-10612</v>
      </c>
      <c r="K67" s="27">
        <f t="shared" si="9"/>
        <v>-10612</v>
      </c>
      <c r="L67" s="120"/>
      <c r="M67" s="146"/>
      <c r="N67" s="148"/>
      <c r="P67" s="146"/>
      <c r="Q67" s="146"/>
    </row>
    <row r="68" spans="1:17" s="31" customFormat="1" x14ac:dyDescent="0.3">
      <c r="A68" s="138" t="s">
        <v>109</v>
      </c>
      <c r="B68" s="33"/>
      <c r="C68" s="30">
        <f t="shared" si="10"/>
        <v>-6855</v>
      </c>
      <c r="D68" s="33"/>
      <c r="E68" s="75"/>
      <c r="F68" s="75"/>
      <c r="G68" s="75"/>
      <c r="H68" s="15"/>
      <c r="I68" s="120"/>
      <c r="J68" s="120">
        <f>-'Master 2018-2019'!E51</f>
        <v>-6855</v>
      </c>
      <c r="K68" s="27">
        <f t="shared" si="9"/>
        <v>-6855</v>
      </c>
      <c r="L68" s="120"/>
      <c r="M68" s="146"/>
      <c r="N68" s="148"/>
      <c r="P68" s="146"/>
      <c r="Q68" s="146"/>
    </row>
    <row r="69" spans="1:17" s="31" customFormat="1" ht="21" thickBot="1" x14ac:dyDescent="0.35">
      <c r="A69" s="96" t="s">
        <v>102</v>
      </c>
      <c r="B69" s="33"/>
      <c r="C69" s="30">
        <f t="shared" si="10"/>
        <v>-25000</v>
      </c>
      <c r="D69" s="33"/>
      <c r="E69" s="38">
        <v>0</v>
      </c>
      <c r="F69" s="38">
        <v>3200</v>
      </c>
      <c r="G69" s="38">
        <f t="shared" si="11"/>
        <v>-3200</v>
      </c>
      <c r="H69" s="15"/>
      <c r="I69" s="39"/>
      <c r="J69" s="192">
        <f>-'Master 2018-2019'!E42</f>
        <v>-25000</v>
      </c>
      <c r="K69" s="27">
        <f t="shared" si="9"/>
        <v>-25000</v>
      </c>
      <c r="L69" s="27"/>
      <c r="M69" s="146"/>
      <c r="N69" s="150"/>
      <c r="P69" s="146"/>
      <c r="Q69" s="146"/>
    </row>
    <row r="70" spans="1:17" s="31" customFormat="1" x14ac:dyDescent="0.3">
      <c r="A70" s="97" t="s">
        <v>50</v>
      </c>
      <c r="C70" s="98">
        <f>SUM(C55:C69)</f>
        <v>-73092.160000000003</v>
      </c>
      <c r="D70" s="45"/>
      <c r="E70" s="99"/>
      <c r="F70" s="100">
        <f>SUM(F55:F69)</f>
        <v>14200</v>
      </c>
      <c r="G70" s="100">
        <f>SUM(G55:G69)</f>
        <v>-14200</v>
      </c>
      <c r="H70" s="85"/>
      <c r="I70" s="101">
        <f>SUM(I55:I69)</f>
        <v>555</v>
      </c>
      <c r="J70" s="101">
        <f>SUM(J55:J69)</f>
        <v>-73647.16</v>
      </c>
      <c r="K70" s="101">
        <f>SUM(K55:K69)</f>
        <v>-73092.160000000003</v>
      </c>
      <c r="L70" s="101">
        <f>SUM(L55:L69)</f>
        <v>0</v>
      </c>
      <c r="M70" s="146"/>
      <c r="N70" s="148"/>
      <c r="P70" s="146"/>
      <c r="Q70" s="146"/>
    </row>
    <row r="71" spans="1:17" x14ac:dyDescent="0.3">
      <c r="C71" s="46"/>
      <c r="E71" s="158"/>
      <c r="I71" s="90"/>
      <c r="J71" s="90"/>
      <c r="K71" s="90"/>
      <c r="L71" s="90"/>
    </row>
    <row r="72" spans="1:17" x14ac:dyDescent="0.3">
      <c r="C72" s="46"/>
      <c r="E72" s="158"/>
      <c r="I72" s="90"/>
      <c r="J72" s="90"/>
      <c r="K72" s="90"/>
      <c r="L72" s="90"/>
    </row>
    <row r="73" spans="1:17" x14ac:dyDescent="0.3">
      <c r="A73" s="102" t="s">
        <v>51</v>
      </c>
      <c r="B73" s="22"/>
      <c r="C73" s="23"/>
      <c r="E73" s="93"/>
      <c r="F73" s="93"/>
      <c r="G73" s="93"/>
      <c r="I73" s="27"/>
      <c r="J73" s="27"/>
      <c r="K73" s="27"/>
      <c r="L73" s="27"/>
    </row>
    <row r="74" spans="1:17" x14ac:dyDescent="0.3">
      <c r="A74" s="103" t="s">
        <v>52</v>
      </c>
      <c r="B74" s="29"/>
      <c r="C74" s="30">
        <f>K74</f>
        <v>-1251.92</v>
      </c>
      <c r="D74" s="29"/>
      <c r="E74" s="14">
        <v>0</v>
      </c>
      <c r="F74" s="14">
        <v>1300</v>
      </c>
      <c r="G74" s="14">
        <f>E74-F74</f>
        <v>-1300</v>
      </c>
      <c r="H74" s="15"/>
      <c r="I74" s="27"/>
      <c r="J74" s="27">
        <f>-'Master 2018-2019'!E41</f>
        <v>-1251.92</v>
      </c>
      <c r="K74" s="27">
        <f>I74+J74</f>
        <v>-1251.92</v>
      </c>
      <c r="L74" s="27"/>
    </row>
    <row r="75" spans="1:17" s="31" customFormat="1" x14ac:dyDescent="0.3">
      <c r="A75" s="103" t="s">
        <v>53</v>
      </c>
      <c r="B75" s="29"/>
      <c r="C75" s="30">
        <f t="shared" ref="C75:C77" si="12">K75</f>
        <v>0</v>
      </c>
      <c r="D75" s="29"/>
      <c r="E75" s="14">
        <v>0</v>
      </c>
      <c r="F75" s="14">
        <v>600</v>
      </c>
      <c r="G75" s="14">
        <f>E75-F75</f>
        <v>-600</v>
      </c>
      <c r="H75" s="15"/>
      <c r="I75" s="27"/>
      <c r="J75" s="27"/>
      <c r="K75" s="27">
        <f>I75+J75</f>
        <v>0</v>
      </c>
      <c r="L75" s="27"/>
      <c r="M75" s="146"/>
      <c r="N75" s="148"/>
      <c r="P75" s="146"/>
      <c r="Q75" s="146"/>
    </row>
    <row r="76" spans="1:17" s="31" customFormat="1" ht="21" thickBot="1" x14ac:dyDescent="0.35">
      <c r="A76" s="104" t="s">
        <v>54</v>
      </c>
      <c r="B76" s="29"/>
      <c r="C76" s="30">
        <f t="shared" si="12"/>
        <v>0</v>
      </c>
      <c r="D76" s="29"/>
      <c r="E76" s="38">
        <v>0</v>
      </c>
      <c r="F76" s="38">
        <v>800</v>
      </c>
      <c r="G76" s="38">
        <f>E76-F76</f>
        <v>-800</v>
      </c>
      <c r="H76" s="15"/>
      <c r="I76" s="39"/>
      <c r="J76" s="39"/>
      <c r="K76" s="27">
        <f>I76+J76</f>
        <v>0</v>
      </c>
      <c r="L76" s="120"/>
      <c r="M76" s="146"/>
      <c r="N76" s="148"/>
      <c r="P76" s="146"/>
      <c r="Q76" s="146"/>
    </row>
    <row r="77" spans="1:17" s="31" customFormat="1" ht="21" thickBot="1" x14ac:dyDescent="0.35">
      <c r="A77" s="104" t="s">
        <v>57</v>
      </c>
      <c r="B77" s="29"/>
      <c r="C77" s="30">
        <f t="shared" si="12"/>
        <v>0</v>
      </c>
      <c r="D77" s="29"/>
      <c r="E77" s="38"/>
      <c r="F77" s="38"/>
      <c r="G77" s="38"/>
      <c r="H77" s="15"/>
      <c r="I77" s="166"/>
      <c r="J77" s="39"/>
      <c r="K77" s="39">
        <f>I77</f>
        <v>0</v>
      </c>
      <c r="L77" s="39"/>
      <c r="M77" s="146"/>
      <c r="N77" s="148"/>
      <c r="P77" s="146"/>
      <c r="Q77" s="146"/>
    </row>
    <row r="78" spans="1:17" x14ac:dyDescent="0.3">
      <c r="A78" s="105" t="s">
        <v>55</v>
      </c>
      <c r="C78" s="106">
        <f>SUM(C74:C77)</f>
        <v>-1251.92</v>
      </c>
      <c r="D78" s="45"/>
      <c r="E78" s="107">
        <f>SUM(E74:E77)</f>
        <v>0</v>
      </c>
      <c r="F78" s="107">
        <f>SUM(F74:F77)</f>
        <v>2700</v>
      </c>
      <c r="G78" s="107">
        <f>SUM(G74:G77)</f>
        <v>-2700</v>
      </c>
      <c r="H78" s="85"/>
      <c r="I78" s="108">
        <f>SUM(I74:I77)</f>
        <v>0</v>
      </c>
      <c r="J78" s="108">
        <f>SUM(J74:J77)</f>
        <v>-1251.92</v>
      </c>
      <c r="K78" s="108">
        <f>SUM(K74:K77)</f>
        <v>-1251.92</v>
      </c>
      <c r="L78" s="108">
        <f>SUM(L74:L77)</f>
        <v>0</v>
      </c>
    </row>
    <row r="79" spans="1:17" x14ac:dyDescent="0.3">
      <c r="C79" s="109"/>
      <c r="I79" s="90"/>
      <c r="J79" s="90"/>
      <c r="K79" s="90"/>
      <c r="L79" s="90"/>
    </row>
    <row r="80" spans="1:17" s="20" customFormat="1" ht="31.5" customHeight="1" x14ac:dyDescent="0.3">
      <c r="A80" s="110" t="s">
        <v>56</v>
      </c>
      <c r="B80" s="41"/>
      <c r="C80" s="18">
        <f>K80</f>
        <v>-17603.37000000001</v>
      </c>
      <c r="D80" s="111"/>
      <c r="E80" s="18">
        <f>SUM(E17+E29+E51+E70+E78)</f>
        <v>113195.4</v>
      </c>
      <c r="F80" s="18">
        <f>SUM(F3+F17+F29+F51+F70+F78)</f>
        <v>118337.98</v>
      </c>
      <c r="G80" s="18">
        <f>SUM(G17+G29+G51+G70+G78)</f>
        <v>-3342.5800000000017</v>
      </c>
      <c r="H80" s="112"/>
      <c r="I80" s="113">
        <f>SUM(I17+I29+I51+I70+I78)+I4</f>
        <v>102351.25999999998</v>
      </c>
      <c r="J80" s="113">
        <f>SUM(J17+J29+J51+J70+J78)</f>
        <v>-119954.62999999999</v>
      </c>
      <c r="K80" s="113">
        <f>I80+J80</f>
        <v>-17603.37000000001</v>
      </c>
      <c r="L80" s="113"/>
      <c r="M80" s="149"/>
      <c r="N80" s="148"/>
      <c r="P80" s="149"/>
      <c r="Q80" s="149"/>
    </row>
    <row r="81" spans="1:17" x14ac:dyDescent="0.3">
      <c r="A81" s="114"/>
      <c r="B81" s="6"/>
      <c r="C81" s="115"/>
      <c r="D81" s="6"/>
      <c r="E81" s="116"/>
      <c r="F81" s="117"/>
      <c r="G81" s="118"/>
      <c r="H81" s="15"/>
      <c r="I81" s="119"/>
      <c r="J81" s="120"/>
      <c r="K81" s="121"/>
      <c r="L81" s="122"/>
    </row>
    <row r="82" spans="1:17" s="31" customFormat="1" x14ac:dyDescent="0.3">
      <c r="A82" s="123" t="s">
        <v>87</v>
      </c>
      <c r="B82" s="6"/>
      <c r="C82" s="124">
        <f>C17+C29+C51+C70+C78</f>
        <v>-17603.370000000017</v>
      </c>
      <c r="D82" s="125"/>
      <c r="E82" s="126">
        <f>E80</f>
        <v>113195.4</v>
      </c>
      <c r="F82" s="126">
        <f>F80</f>
        <v>118337.98</v>
      </c>
      <c r="G82" s="127">
        <f>G80</f>
        <v>-3342.5800000000017</v>
      </c>
      <c r="H82" s="128"/>
      <c r="I82" s="129">
        <f>I80+I81</f>
        <v>102351.25999999998</v>
      </c>
      <c r="J82" s="129">
        <f>J80</f>
        <v>-119954.62999999999</v>
      </c>
      <c r="K82" s="129">
        <f>K80</f>
        <v>-17603.37000000001</v>
      </c>
      <c r="L82" s="130">
        <f>SUM(L78+L70+L51+L29+L17)</f>
        <v>2000</v>
      </c>
      <c r="M82" s="146"/>
      <c r="N82" s="148"/>
      <c r="P82" s="146"/>
      <c r="Q82" s="146"/>
    </row>
    <row r="83" spans="1:17" x14ac:dyDescent="0.3">
      <c r="A83" s="31"/>
      <c r="B83" s="31"/>
      <c r="C83" s="131"/>
      <c r="D83" s="31"/>
      <c r="E83" s="15"/>
      <c r="F83" s="15"/>
      <c r="G83" s="15"/>
      <c r="H83" s="15"/>
      <c r="I83" s="47"/>
      <c r="J83" s="47"/>
      <c r="K83" s="47"/>
      <c r="L83" s="47"/>
    </row>
    <row r="84" spans="1:17" x14ac:dyDescent="0.3">
      <c r="A84" s="33"/>
      <c r="B84" s="33"/>
      <c r="C84" s="46"/>
      <c r="D84" s="33"/>
      <c r="E84" s="132"/>
      <c r="F84" s="132"/>
      <c r="G84" s="132"/>
      <c r="H84" s="132"/>
      <c r="I84" s="47"/>
      <c r="J84" s="47"/>
      <c r="K84" s="47"/>
      <c r="L84" s="47"/>
    </row>
    <row r="85" spans="1:17" ht="36" customHeight="1" x14ac:dyDescent="0.3">
      <c r="A85" s="33"/>
      <c r="B85" s="33"/>
      <c r="C85" s="46"/>
      <c r="D85" s="33"/>
      <c r="E85" s="132"/>
      <c r="F85" s="132"/>
      <c r="G85" s="132"/>
      <c r="H85" s="132"/>
      <c r="I85" s="47"/>
      <c r="J85" s="133"/>
      <c r="K85" s="193" t="s">
        <v>210</v>
      </c>
      <c r="L85" s="119">
        <v>29006.12</v>
      </c>
    </row>
    <row r="86" spans="1:17" ht="22.5" customHeight="1" x14ac:dyDescent="0.3">
      <c r="A86" s="33"/>
      <c r="B86" s="33"/>
      <c r="C86" s="46"/>
      <c r="D86" s="33"/>
      <c r="E86" s="132"/>
      <c r="F86" s="132"/>
      <c r="G86" s="15"/>
      <c r="H86" s="15"/>
      <c r="I86" s="47"/>
      <c r="J86" s="133"/>
      <c r="K86" s="197" t="s">
        <v>206</v>
      </c>
      <c r="L86" s="198">
        <f>K82</f>
        <v>-17603.37000000001</v>
      </c>
    </row>
    <row r="87" spans="1:17" ht="58.5" customHeight="1" thickBot="1" x14ac:dyDescent="0.35">
      <c r="A87" s="33"/>
      <c r="B87" s="33"/>
      <c r="C87" s="46"/>
      <c r="D87" s="33"/>
      <c r="E87" s="132"/>
      <c r="F87" s="132"/>
      <c r="G87" s="15"/>
      <c r="H87" s="15"/>
      <c r="I87" s="47"/>
      <c r="J87" s="133"/>
      <c r="K87" s="242" t="s">
        <v>207</v>
      </c>
      <c r="L87" s="245">
        <f>L85+L86</f>
        <v>11402.749999999989</v>
      </c>
    </row>
    <row r="88" spans="1:17" ht="59.25" customHeight="1" thickTop="1" x14ac:dyDescent="0.3">
      <c r="A88" s="33"/>
      <c r="B88" s="33"/>
      <c r="C88" s="135"/>
      <c r="D88" s="33"/>
      <c r="E88" s="132"/>
      <c r="F88" s="132"/>
      <c r="G88" s="15"/>
      <c r="H88" s="15"/>
      <c r="K88" s="200" t="s">
        <v>208</v>
      </c>
      <c r="L88" s="241">
        <v>37796.129999999997</v>
      </c>
    </row>
    <row r="89" spans="1:17" ht="42" customHeight="1" thickBot="1" x14ac:dyDescent="0.35">
      <c r="C89" s="137"/>
      <c r="K89" s="242" t="s">
        <v>209</v>
      </c>
      <c r="L89" s="244">
        <f>L87+L88</f>
        <v>49198.87999999999</v>
      </c>
      <c r="M89" s="154"/>
      <c r="N89" s="155"/>
      <c r="O89" s="88"/>
    </row>
    <row r="90" spans="1:17" ht="21" thickTop="1" x14ac:dyDescent="0.3">
      <c r="K90" s="194" t="s">
        <v>203</v>
      </c>
      <c r="L90" s="134">
        <v>2000</v>
      </c>
      <c r="M90" s="154"/>
      <c r="N90" s="155"/>
      <c r="O90" s="88"/>
    </row>
    <row r="91" spans="1:17" ht="55.5" customHeight="1" x14ac:dyDescent="0.3">
      <c r="K91" s="195" t="s">
        <v>204</v>
      </c>
      <c r="L91" s="134">
        <v>37796.129999999997</v>
      </c>
      <c r="N91" s="155"/>
    </row>
    <row r="92" spans="1:17" ht="60" customHeight="1" thickBot="1" x14ac:dyDescent="0.35">
      <c r="K92" s="242" t="s">
        <v>205</v>
      </c>
      <c r="L92" s="243">
        <f>SUM(L87-L90)</f>
        <v>9402.7499999999891</v>
      </c>
    </row>
    <row r="93" spans="1:17" ht="21" thickTop="1" x14ac:dyDescent="0.3">
      <c r="K93" s="2"/>
      <c r="L93" s="153"/>
    </row>
    <row r="94" spans="1:17" x14ac:dyDescent="0.3">
      <c r="L94" s="153"/>
    </row>
    <row r="95" spans="1:17" x14ac:dyDescent="0.3">
      <c r="K95" s="2"/>
      <c r="L95" s="2"/>
    </row>
    <row r="96" spans="1:17" x14ac:dyDescent="0.3">
      <c r="L96" s="2"/>
    </row>
    <row r="97" spans="12:12" x14ac:dyDescent="0.3">
      <c r="L97" s="2"/>
    </row>
  </sheetData>
  <mergeCells count="3">
    <mergeCell ref="E1:G1"/>
    <mergeCell ref="I1:K1"/>
    <mergeCell ref="E52:E53"/>
  </mergeCells>
  <pageMargins left="0.7" right="0.7" top="0.75" bottom="0.75" header="0.3" footer="0.3"/>
  <pageSetup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57"/>
  <sheetViews>
    <sheetView zoomScale="115" zoomScaleNormal="115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D16" sqref="D16"/>
    </sheetView>
  </sheetViews>
  <sheetFormatPr defaultRowHeight="15" x14ac:dyDescent="0.25"/>
  <cols>
    <col min="1" max="2" width="2.85546875" style="168" customWidth="1"/>
    <col min="3" max="3" width="5.85546875" style="168" customWidth="1"/>
    <col min="4" max="4" width="27.85546875" style="168" customWidth="1"/>
    <col min="5" max="5" width="11.85546875" style="165" bestFit="1" customWidth="1"/>
    <col min="6" max="10" width="12.5703125" style="184" customWidth="1"/>
    <col min="11" max="11" width="9.5703125" style="169" customWidth="1"/>
    <col min="12" max="12" width="10.42578125" style="169" customWidth="1"/>
    <col min="13" max="13" width="9.85546875" style="169" customWidth="1"/>
    <col min="14" max="14" width="16.42578125" style="169" customWidth="1"/>
  </cols>
  <sheetData>
    <row r="1" spans="1:16" s="159" customFormat="1" ht="15.75" thickBot="1" x14ac:dyDescent="0.3">
      <c r="A1" s="167"/>
      <c r="B1" s="167"/>
      <c r="C1" s="167"/>
      <c r="D1" s="167"/>
      <c r="E1" s="179" t="s">
        <v>85</v>
      </c>
      <c r="F1" s="179" t="s">
        <v>101</v>
      </c>
      <c r="G1" s="179" t="s">
        <v>98</v>
      </c>
      <c r="H1" s="179" t="s">
        <v>88</v>
      </c>
      <c r="I1" s="179" t="s">
        <v>86</v>
      </c>
      <c r="J1" s="179" t="s">
        <v>84</v>
      </c>
      <c r="K1" s="177" t="s">
        <v>78</v>
      </c>
      <c r="L1" s="177" t="s">
        <v>76</v>
      </c>
      <c r="M1" s="178" t="s">
        <v>77</v>
      </c>
      <c r="N1" s="160" t="s">
        <v>68</v>
      </c>
      <c r="O1" s="160"/>
      <c r="P1" s="160"/>
    </row>
    <row r="2" spans="1:16" x14ac:dyDescent="0.25">
      <c r="A2" s="163"/>
      <c r="B2" s="163" t="s">
        <v>60</v>
      </c>
      <c r="C2" s="163"/>
      <c r="D2" s="163"/>
      <c r="E2" s="160"/>
      <c r="F2" s="180"/>
      <c r="G2" s="180"/>
      <c r="H2" s="180"/>
      <c r="I2" s="180"/>
      <c r="J2" s="180"/>
      <c r="K2" s="160"/>
      <c r="L2" s="160"/>
      <c r="M2" s="170"/>
      <c r="N2" s="160"/>
      <c r="O2" s="160"/>
      <c r="P2" s="160"/>
    </row>
    <row r="3" spans="1:16" ht="18" customHeight="1" x14ac:dyDescent="0.25">
      <c r="A3" s="163"/>
      <c r="B3" s="163"/>
      <c r="C3" s="163" t="s">
        <v>61</v>
      </c>
      <c r="D3" s="163"/>
      <c r="E3" s="160"/>
      <c r="F3" s="180"/>
      <c r="G3" s="180"/>
      <c r="H3" s="180"/>
      <c r="I3" s="180"/>
      <c r="J3" s="180"/>
      <c r="K3" s="160"/>
      <c r="L3" s="160"/>
      <c r="M3" s="170"/>
      <c r="N3" s="160"/>
      <c r="O3" s="160"/>
      <c r="P3" s="160"/>
    </row>
    <row r="4" spans="1:16" ht="14.1" customHeight="1" x14ac:dyDescent="0.25">
      <c r="A4" s="163"/>
      <c r="B4" s="163"/>
      <c r="C4" s="163" t="s">
        <v>9</v>
      </c>
      <c r="D4" s="163" t="s">
        <v>59</v>
      </c>
      <c r="E4" s="160">
        <f>SUM(F4:M4)</f>
        <v>63293.919999999991</v>
      </c>
      <c r="F4" s="180"/>
      <c r="G4" s="180">
        <v>8013.24</v>
      </c>
      <c r="H4" s="180">
        <f>51077.31+2713.67</f>
        <v>53790.979999999996</v>
      </c>
      <c r="I4" s="180">
        <v>1489.7</v>
      </c>
      <c r="J4" s="180"/>
      <c r="K4" s="160"/>
      <c r="L4" s="160"/>
      <c r="M4" s="170"/>
      <c r="N4" s="160"/>
      <c r="O4" s="160"/>
      <c r="P4" s="160"/>
    </row>
    <row r="5" spans="1:16" ht="14.1" customHeight="1" x14ac:dyDescent="0.25">
      <c r="A5" s="163"/>
      <c r="B5" s="163"/>
      <c r="C5" s="163" t="s">
        <v>9</v>
      </c>
      <c r="D5" s="163" t="s">
        <v>10</v>
      </c>
      <c r="E5" s="160">
        <f t="shared" ref="E5:E19" si="0">SUM(F5:M5)</f>
        <v>13727.83</v>
      </c>
      <c r="F5" s="180"/>
      <c r="G5" s="180"/>
      <c r="H5" s="180"/>
      <c r="I5" s="180"/>
      <c r="J5" s="180"/>
      <c r="K5" s="160"/>
      <c r="L5" s="160">
        <v>13727.83</v>
      </c>
      <c r="M5" s="170"/>
      <c r="N5" s="160">
        <v>13727.83</v>
      </c>
      <c r="O5" s="160"/>
      <c r="P5" s="160"/>
    </row>
    <row r="6" spans="1:16" ht="14.1" customHeight="1" x14ac:dyDescent="0.25">
      <c r="A6" s="163"/>
      <c r="B6" s="163"/>
      <c r="C6" s="163" t="s">
        <v>9</v>
      </c>
      <c r="D6" s="163" t="s">
        <v>11</v>
      </c>
      <c r="E6" s="160">
        <f t="shared" si="0"/>
        <v>1521.75</v>
      </c>
      <c r="F6" s="180"/>
      <c r="G6" s="180">
        <v>0</v>
      </c>
      <c r="H6" s="180"/>
      <c r="I6" s="180"/>
      <c r="J6" s="180"/>
      <c r="K6" s="160">
        <v>1521.75</v>
      </c>
      <c r="L6" s="160">
        <v>0</v>
      </c>
      <c r="M6" s="170">
        <v>0</v>
      </c>
      <c r="N6" s="160"/>
      <c r="O6" s="160"/>
      <c r="P6" s="160"/>
    </row>
    <row r="7" spans="1:16" ht="14.1" customHeight="1" x14ac:dyDescent="0.25">
      <c r="A7" s="163"/>
      <c r="B7" s="163"/>
      <c r="C7" s="163" t="s">
        <v>9</v>
      </c>
      <c r="D7" s="163" t="s">
        <v>12</v>
      </c>
      <c r="E7" s="160">
        <f t="shared" si="0"/>
        <v>8562.75</v>
      </c>
      <c r="F7" s="180"/>
      <c r="G7" s="180">
        <v>0</v>
      </c>
      <c r="H7" s="180"/>
      <c r="I7" s="180">
        <f>6011+2551.75</f>
        <v>8562.75</v>
      </c>
      <c r="J7" s="180"/>
      <c r="K7" s="160"/>
      <c r="L7" s="160"/>
      <c r="M7" s="170"/>
      <c r="N7" s="160"/>
      <c r="O7" s="160"/>
      <c r="P7" s="160"/>
    </row>
    <row r="8" spans="1:16" ht="14.1" customHeight="1" x14ac:dyDescent="0.25">
      <c r="A8" s="163"/>
      <c r="B8" s="163"/>
      <c r="C8" s="163" t="s">
        <v>9</v>
      </c>
      <c r="D8" s="163" t="s">
        <v>13</v>
      </c>
      <c r="E8" s="160">
        <f t="shared" si="0"/>
        <v>1540.4</v>
      </c>
      <c r="F8" s="180"/>
      <c r="G8" s="180">
        <v>0</v>
      </c>
      <c r="H8" s="180"/>
      <c r="I8" s="180">
        <f>4092.15-2551.75</f>
        <v>1540.4</v>
      </c>
      <c r="J8" s="180"/>
      <c r="K8" s="160"/>
      <c r="L8" s="160"/>
      <c r="M8" s="170"/>
      <c r="N8" s="160"/>
      <c r="O8" s="160"/>
      <c r="P8" s="160"/>
    </row>
    <row r="9" spans="1:16" ht="14.1" customHeight="1" x14ac:dyDescent="0.25">
      <c r="A9" s="163"/>
      <c r="B9" s="163"/>
      <c r="C9" s="163" t="s">
        <v>9</v>
      </c>
      <c r="D9" s="163" t="s">
        <v>74</v>
      </c>
      <c r="E9" s="160">
        <f t="shared" si="0"/>
        <v>0</v>
      </c>
      <c r="F9" s="180"/>
      <c r="G9" s="180"/>
      <c r="H9" s="180"/>
      <c r="I9" s="180"/>
      <c r="J9" s="180"/>
      <c r="K9" s="160"/>
      <c r="L9" s="160"/>
      <c r="M9" s="170"/>
      <c r="N9" s="160"/>
      <c r="O9" s="160"/>
      <c r="P9" s="160"/>
    </row>
    <row r="10" spans="1:16" ht="14.1" customHeight="1" x14ac:dyDescent="0.25">
      <c r="A10" s="163"/>
      <c r="B10" s="163"/>
      <c r="C10" s="163" t="s">
        <v>9</v>
      </c>
      <c r="D10" s="163" t="s">
        <v>73</v>
      </c>
      <c r="E10" s="160">
        <f t="shared" si="0"/>
        <v>2669.48</v>
      </c>
      <c r="F10" s="180">
        <v>1042.67</v>
      </c>
      <c r="G10" s="180">
        <v>1626.81</v>
      </c>
      <c r="H10" s="180"/>
      <c r="I10" s="180"/>
      <c r="J10" s="180"/>
      <c r="K10" s="160"/>
      <c r="L10" s="160"/>
      <c r="M10" s="170"/>
      <c r="N10" s="160"/>
      <c r="O10" s="160"/>
      <c r="P10" s="160"/>
    </row>
    <row r="11" spans="1:16" ht="14.1" customHeight="1" x14ac:dyDescent="0.25">
      <c r="A11" s="163"/>
      <c r="B11" s="163"/>
      <c r="C11" s="163" t="s">
        <v>9</v>
      </c>
      <c r="D11" s="163" t="s">
        <v>79</v>
      </c>
      <c r="E11" s="160">
        <f t="shared" si="0"/>
        <v>260</v>
      </c>
      <c r="F11" s="180">
        <v>65</v>
      </c>
      <c r="G11" s="180">
        <v>82</v>
      </c>
      <c r="H11" s="180"/>
      <c r="I11" s="180"/>
      <c r="J11" s="180"/>
      <c r="K11" s="160"/>
      <c r="L11" s="160">
        <v>113</v>
      </c>
      <c r="M11" s="170"/>
      <c r="N11" s="160">
        <v>113</v>
      </c>
      <c r="O11" s="160"/>
      <c r="P11" s="160"/>
    </row>
    <row r="12" spans="1:16" ht="14.1" customHeight="1" x14ac:dyDescent="0.25">
      <c r="A12" s="163"/>
      <c r="B12" s="163"/>
      <c r="C12" s="163" t="s">
        <v>9</v>
      </c>
      <c r="D12" s="163" t="s">
        <v>15</v>
      </c>
      <c r="E12" s="160">
        <f t="shared" si="0"/>
        <v>0</v>
      </c>
      <c r="F12" s="180"/>
      <c r="G12" s="180"/>
      <c r="H12" s="180"/>
      <c r="I12" s="180"/>
      <c r="J12" s="180"/>
      <c r="K12" s="160"/>
      <c r="L12" s="160"/>
      <c r="M12" s="170"/>
      <c r="N12" s="160"/>
      <c r="O12" s="160"/>
      <c r="P12" s="160"/>
    </row>
    <row r="13" spans="1:16" ht="14.1" customHeight="1" x14ac:dyDescent="0.25">
      <c r="A13" s="163"/>
      <c r="B13" s="163"/>
      <c r="C13" s="163" t="s">
        <v>9</v>
      </c>
      <c r="D13" s="163" t="s">
        <v>16</v>
      </c>
      <c r="E13" s="160">
        <f t="shared" si="0"/>
        <v>0</v>
      </c>
      <c r="F13" s="180"/>
      <c r="G13" s="180"/>
      <c r="H13" s="180"/>
      <c r="I13" s="180"/>
      <c r="J13" s="180"/>
      <c r="K13" s="160"/>
      <c r="L13" s="160"/>
      <c r="M13" s="170"/>
      <c r="N13" s="160"/>
      <c r="O13" s="160"/>
      <c r="P13" s="160"/>
    </row>
    <row r="14" spans="1:16" x14ac:dyDescent="0.25">
      <c r="A14" s="163"/>
      <c r="B14" s="163"/>
      <c r="C14" s="163" t="s">
        <v>18</v>
      </c>
      <c r="D14" s="163" t="s">
        <v>80</v>
      </c>
      <c r="E14" s="160">
        <f t="shared" si="0"/>
        <v>682.81999999999994</v>
      </c>
      <c r="F14" s="180">
        <v>2.33</v>
      </c>
      <c r="G14" s="180">
        <v>10.31</v>
      </c>
      <c r="H14" s="180">
        <v>73.62</v>
      </c>
      <c r="I14" s="180">
        <v>37.47</v>
      </c>
      <c r="J14" s="180">
        <v>42.58</v>
      </c>
      <c r="K14" s="160"/>
      <c r="L14" s="160">
        <v>166.95</v>
      </c>
      <c r="M14" s="170">
        <v>349.56</v>
      </c>
      <c r="N14" s="160">
        <v>516.51</v>
      </c>
      <c r="O14" s="160"/>
      <c r="P14" s="160"/>
    </row>
    <row r="15" spans="1:16" x14ac:dyDescent="0.25">
      <c r="A15" s="163"/>
      <c r="B15" s="163"/>
      <c r="C15" s="163" t="s">
        <v>18</v>
      </c>
      <c r="D15" s="163" t="s">
        <v>81</v>
      </c>
      <c r="E15" s="160">
        <f t="shared" si="0"/>
        <v>120.85</v>
      </c>
      <c r="F15" s="180">
        <v>14.41</v>
      </c>
      <c r="G15" s="180">
        <v>0</v>
      </c>
      <c r="H15" s="180">
        <v>83.69</v>
      </c>
      <c r="I15" s="180"/>
      <c r="J15" s="180"/>
      <c r="K15" s="160"/>
      <c r="L15" s="160">
        <v>0</v>
      </c>
      <c r="M15" s="170">
        <v>22.75</v>
      </c>
      <c r="N15" s="160">
        <v>22.75</v>
      </c>
      <c r="O15" s="160"/>
      <c r="P15" s="160"/>
    </row>
    <row r="16" spans="1:16" x14ac:dyDescent="0.25">
      <c r="A16" s="163"/>
      <c r="B16" s="163"/>
      <c r="C16" s="163" t="s">
        <v>18</v>
      </c>
      <c r="D16" s="163" t="s">
        <v>21</v>
      </c>
      <c r="E16" s="160">
        <f t="shared" si="0"/>
        <v>0</v>
      </c>
      <c r="F16" s="180"/>
      <c r="G16" s="180"/>
      <c r="H16" s="180"/>
      <c r="I16" s="180"/>
      <c r="J16" s="180"/>
      <c r="K16" s="160"/>
      <c r="L16" s="160"/>
      <c r="M16" s="170"/>
      <c r="N16" s="160"/>
      <c r="O16" s="160"/>
      <c r="P16" s="160"/>
    </row>
    <row r="17" spans="1:16" x14ac:dyDescent="0.25">
      <c r="A17" s="163"/>
      <c r="B17" s="163"/>
      <c r="C17" s="163" t="s">
        <v>27</v>
      </c>
      <c r="D17" s="163" t="s">
        <v>82</v>
      </c>
      <c r="E17" s="160">
        <f t="shared" si="0"/>
        <v>116.46</v>
      </c>
      <c r="F17" s="180"/>
      <c r="G17" s="180"/>
      <c r="H17" s="180"/>
      <c r="I17" s="180"/>
      <c r="J17" s="180"/>
      <c r="K17" s="160"/>
      <c r="L17" s="160">
        <v>116.46</v>
      </c>
      <c r="M17" s="170"/>
      <c r="N17" s="160">
        <v>116.46</v>
      </c>
      <c r="O17" s="160"/>
      <c r="P17" s="160"/>
    </row>
    <row r="18" spans="1:16" x14ac:dyDescent="0.25">
      <c r="A18" s="163"/>
      <c r="B18" s="163"/>
      <c r="C18" s="163"/>
      <c r="D18" s="163" t="s">
        <v>112</v>
      </c>
      <c r="E18" s="160">
        <f t="shared" si="0"/>
        <v>9300</v>
      </c>
      <c r="F18" s="180">
        <v>9300</v>
      </c>
      <c r="G18" s="180"/>
      <c r="H18" s="180"/>
      <c r="I18" s="180"/>
      <c r="J18" s="180"/>
      <c r="K18" s="160"/>
      <c r="L18" s="160"/>
      <c r="M18" s="170"/>
      <c r="N18" s="160"/>
      <c r="O18" s="160"/>
      <c r="P18" s="160"/>
    </row>
    <row r="19" spans="1:16" x14ac:dyDescent="0.25">
      <c r="A19" s="163"/>
      <c r="B19" s="163"/>
      <c r="C19" s="163" t="s">
        <v>27</v>
      </c>
      <c r="D19" s="163" t="s">
        <v>83</v>
      </c>
      <c r="E19" s="160">
        <f t="shared" si="0"/>
        <v>555</v>
      </c>
      <c r="F19" s="180"/>
      <c r="G19" s="180"/>
      <c r="H19" s="180"/>
      <c r="I19" s="180"/>
      <c r="J19" s="180"/>
      <c r="K19" s="161"/>
      <c r="L19" s="161">
        <v>555</v>
      </c>
      <c r="M19" s="174"/>
      <c r="N19" s="160">
        <v>555</v>
      </c>
      <c r="O19" s="160"/>
      <c r="P19" s="160"/>
    </row>
    <row r="20" spans="1:16" x14ac:dyDescent="0.25">
      <c r="A20" s="163"/>
      <c r="B20" s="163"/>
      <c r="C20" s="163"/>
      <c r="D20" s="163"/>
      <c r="E20" s="175">
        <f>ROUND(SUM(E3:E19),5)</f>
        <v>102351.26</v>
      </c>
      <c r="F20" s="181">
        <f>SUM(F4:F19)</f>
        <v>10424.41</v>
      </c>
      <c r="G20" s="181">
        <v>9732.3599999999988</v>
      </c>
      <c r="H20" s="181">
        <v>53579.400000000009</v>
      </c>
      <c r="I20" s="181">
        <f>SUM(I4:I19)</f>
        <v>11630.32</v>
      </c>
      <c r="J20" s="181">
        <v>78.53</v>
      </c>
      <c r="K20" s="175">
        <f>SUM(K4:K19)</f>
        <v>1521.75</v>
      </c>
      <c r="L20" s="175">
        <v>14679.24</v>
      </c>
      <c r="M20" s="176">
        <v>372.31</v>
      </c>
      <c r="N20" s="175">
        <f>SUM(N5:N19)</f>
        <v>15051.55</v>
      </c>
      <c r="O20" s="160"/>
      <c r="P20" s="160"/>
    </row>
    <row r="21" spans="1:16" x14ac:dyDescent="0.25">
      <c r="A21" s="163"/>
      <c r="B21" s="163"/>
      <c r="C21" s="163"/>
      <c r="D21" s="163"/>
      <c r="E21" s="160"/>
      <c r="F21" s="180"/>
      <c r="G21" s="180"/>
      <c r="H21" s="180"/>
      <c r="I21" s="180"/>
      <c r="J21" s="180"/>
      <c r="K21" s="160"/>
      <c r="L21" s="160"/>
      <c r="M21" s="170"/>
      <c r="N21" s="160"/>
      <c r="O21" s="160"/>
      <c r="P21" s="160"/>
    </row>
    <row r="22" spans="1:16" x14ac:dyDescent="0.25">
      <c r="A22" s="163"/>
      <c r="B22" s="163"/>
      <c r="C22" s="163"/>
      <c r="D22" s="163"/>
      <c r="E22" s="160"/>
      <c r="F22" s="180"/>
      <c r="G22" s="180"/>
      <c r="H22" s="180"/>
      <c r="I22" s="180"/>
      <c r="J22" s="180"/>
      <c r="K22" s="160"/>
      <c r="L22" s="160"/>
      <c r="M22" s="170"/>
      <c r="N22" s="160"/>
      <c r="O22" s="160"/>
      <c r="P22" s="160"/>
    </row>
    <row r="23" spans="1:16" x14ac:dyDescent="0.25">
      <c r="A23" s="163"/>
      <c r="B23" s="163"/>
      <c r="C23" s="163"/>
      <c r="D23" s="163" t="s">
        <v>201</v>
      </c>
      <c r="E23" s="160">
        <f>SUM(F23:M23)</f>
        <v>14249.33</v>
      </c>
      <c r="F23" s="189">
        <v>1498.13</v>
      </c>
      <c r="G23" s="180">
        <v>4078.2</v>
      </c>
      <c r="H23" s="180">
        <v>4873</v>
      </c>
      <c r="I23" s="180"/>
      <c r="J23" s="180"/>
      <c r="K23" s="160">
        <v>250</v>
      </c>
      <c r="L23" s="160">
        <v>1000</v>
      </c>
      <c r="M23" s="170">
        <v>2550</v>
      </c>
      <c r="N23" s="160">
        <f>1000+2550</f>
        <v>3550</v>
      </c>
      <c r="O23" s="160"/>
      <c r="P23" s="160"/>
    </row>
    <row r="24" spans="1:16" x14ac:dyDescent="0.25">
      <c r="A24" s="163"/>
      <c r="B24" s="163"/>
      <c r="C24" s="163"/>
      <c r="D24" s="163" t="s">
        <v>69</v>
      </c>
      <c r="E24" s="160">
        <f t="shared" ref="E24:E52" si="1">SUM(F24:M24)</f>
        <v>11387.73</v>
      </c>
      <c r="F24" s="180"/>
      <c r="G24" s="180"/>
      <c r="H24" s="180"/>
      <c r="I24" s="180"/>
      <c r="J24" s="180">
        <v>365.5</v>
      </c>
      <c r="K24" s="160">
        <f>6899.48+164</f>
        <v>7063.48</v>
      </c>
      <c r="L24" s="160">
        <v>3958.75</v>
      </c>
      <c r="M24" s="170"/>
      <c r="N24" s="160">
        <v>3958.75</v>
      </c>
      <c r="O24" s="160"/>
      <c r="P24" s="160"/>
    </row>
    <row r="25" spans="1:16" x14ac:dyDescent="0.25">
      <c r="D25" s="163" t="s">
        <v>91</v>
      </c>
      <c r="E25" s="160">
        <f t="shared" si="1"/>
        <v>645.72</v>
      </c>
      <c r="F25" s="180"/>
      <c r="G25" s="180"/>
      <c r="H25" s="180"/>
      <c r="I25" s="180"/>
      <c r="J25" s="180">
        <v>450</v>
      </c>
      <c r="K25" s="160">
        <v>195.72</v>
      </c>
      <c r="L25" s="160">
        <v>0</v>
      </c>
      <c r="M25" s="170"/>
      <c r="N25" s="160"/>
      <c r="O25" s="160"/>
      <c r="P25" s="160"/>
    </row>
    <row r="26" spans="1:16" x14ac:dyDescent="0.25">
      <c r="D26" s="163" t="s">
        <v>92</v>
      </c>
      <c r="E26" s="160">
        <f t="shared" si="1"/>
        <v>1014.4499999999999</v>
      </c>
      <c r="F26" s="180"/>
      <c r="G26" s="180"/>
      <c r="H26" s="180">
        <v>245.69</v>
      </c>
      <c r="I26" s="180">
        <v>670.41</v>
      </c>
      <c r="J26" s="180">
        <v>98.35</v>
      </c>
      <c r="K26" s="160"/>
      <c r="L26" s="160"/>
      <c r="M26" s="170"/>
      <c r="N26" s="160"/>
      <c r="O26" s="160"/>
      <c r="P26" s="160"/>
    </row>
    <row r="27" spans="1:16" x14ac:dyDescent="0.25">
      <c r="D27" s="163" t="s">
        <v>93</v>
      </c>
      <c r="E27" s="160">
        <f t="shared" si="1"/>
        <v>7805.7</v>
      </c>
      <c r="F27" s="188">
        <v>330</v>
      </c>
      <c r="G27" s="180"/>
      <c r="H27" s="180">
        <v>-40</v>
      </c>
      <c r="I27" s="180">
        <v>7515.7</v>
      </c>
      <c r="J27" s="180"/>
      <c r="K27" s="160"/>
      <c r="L27" s="160"/>
      <c r="M27" s="170"/>
      <c r="N27" s="160"/>
      <c r="O27" s="160"/>
      <c r="P27" s="160"/>
    </row>
    <row r="28" spans="1:16" x14ac:dyDescent="0.25">
      <c r="D28" s="163" t="s">
        <v>113</v>
      </c>
      <c r="E28" s="160">
        <f t="shared" si="1"/>
        <v>2544.1</v>
      </c>
      <c r="F28" s="188">
        <v>756</v>
      </c>
      <c r="G28" s="180">
        <v>1062.72</v>
      </c>
      <c r="H28" s="180"/>
      <c r="I28" s="180"/>
      <c r="J28" s="180"/>
      <c r="K28" s="160">
        <v>725.38</v>
      </c>
      <c r="L28" s="160"/>
      <c r="M28" s="170"/>
      <c r="N28" s="160"/>
      <c r="O28" s="160"/>
      <c r="P28" s="160"/>
    </row>
    <row r="29" spans="1:16" ht="12" customHeight="1" x14ac:dyDescent="0.25">
      <c r="D29" s="163" t="s">
        <v>62</v>
      </c>
      <c r="E29" s="160">
        <f t="shared" si="1"/>
        <v>50.53</v>
      </c>
      <c r="F29" s="180"/>
      <c r="G29" s="180"/>
      <c r="H29" s="180">
        <v>10.96</v>
      </c>
      <c r="I29" s="180"/>
      <c r="J29" s="180"/>
      <c r="K29" s="160">
        <v>29.48</v>
      </c>
      <c r="L29" s="160">
        <v>0</v>
      </c>
      <c r="M29" s="170">
        <v>10.09</v>
      </c>
      <c r="N29" s="160">
        <v>10.09</v>
      </c>
      <c r="O29" s="160"/>
      <c r="P29" s="160"/>
    </row>
    <row r="30" spans="1:16" ht="12" customHeight="1" x14ac:dyDescent="0.25">
      <c r="D30" s="163" t="s">
        <v>94</v>
      </c>
      <c r="E30" s="160">
        <f t="shared" si="1"/>
        <v>929.11</v>
      </c>
      <c r="F30" s="180"/>
      <c r="G30" s="180"/>
      <c r="H30" s="180"/>
      <c r="I30" s="180"/>
      <c r="J30" s="180">
        <v>929.11</v>
      </c>
      <c r="K30" s="160"/>
      <c r="L30" s="160"/>
      <c r="M30" s="170"/>
      <c r="N30" s="160"/>
      <c r="O30" s="160"/>
      <c r="P30" s="160"/>
    </row>
    <row r="31" spans="1:16" ht="12" customHeight="1" x14ac:dyDescent="0.25">
      <c r="D31" s="163" t="s">
        <v>115</v>
      </c>
      <c r="E31" s="160">
        <f t="shared" si="1"/>
        <v>1015.0799999999999</v>
      </c>
      <c r="F31" s="188">
        <f>710+289.78+15.3</f>
        <v>1015.0799999999999</v>
      </c>
      <c r="G31" s="180"/>
      <c r="H31" s="180"/>
      <c r="I31" s="180"/>
      <c r="J31" s="180"/>
      <c r="K31" s="160"/>
      <c r="L31" s="160"/>
      <c r="M31" s="170"/>
      <c r="N31" s="160"/>
      <c r="O31" s="160"/>
      <c r="P31" s="160"/>
    </row>
    <row r="32" spans="1:16" s="164" customFormat="1" ht="12" customHeight="1" x14ac:dyDescent="0.2">
      <c r="D32" s="163" t="s">
        <v>63</v>
      </c>
      <c r="E32" s="160">
        <f t="shared" si="1"/>
        <v>1302.79</v>
      </c>
      <c r="F32" s="180"/>
      <c r="G32" s="180"/>
      <c r="H32" s="180">
        <v>734.01</v>
      </c>
      <c r="I32" s="180">
        <v>90</v>
      </c>
      <c r="J32" s="180">
        <v>266.33</v>
      </c>
      <c r="K32" s="160">
        <v>160.56</v>
      </c>
      <c r="L32" s="160">
        <v>0</v>
      </c>
      <c r="M32" s="170">
        <v>51.89</v>
      </c>
      <c r="N32" s="160">
        <v>51.89</v>
      </c>
      <c r="O32" s="160"/>
      <c r="P32" s="160"/>
    </row>
    <row r="33" spans="4:16" s="164" customFormat="1" ht="12" customHeight="1" x14ac:dyDescent="0.2">
      <c r="D33" s="163" t="s">
        <v>89</v>
      </c>
      <c r="E33" s="160">
        <f t="shared" si="1"/>
        <v>408.75</v>
      </c>
      <c r="F33" s="180"/>
      <c r="G33" s="180"/>
      <c r="H33" s="180"/>
      <c r="I33" s="180"/>
      <c r="J33" s="180">
        <v>408.75</v>
      </c>
      <c r="K33" s="160"/>
      <c r="L33" s="160"/>
      <c r="M33" s="170"/>
      <c r="N33" s="160"/>
      <c r="O33" s="160"/>
      <c r="P33" s="160"/>
    </row>
    <row r="34" spans="4:16" s="164" customFormat="1" ht="12" customHeight="1" x14ac:dyDescent="0.2">
      <c r="D34" s="163" t="s">
        <v>90</v>
      </c>
      <c r="E34" s="160">
        <f t="shared" si="1"/>
        <v>580.34</v>
      </c>
      <c r="F34" s="188">
        <f>123.39+86.52</f>
        <v>209.91</v>
      </c>
      <c r="G34" s="180">
        <v>248.53</v>
      </c>
      <c r="H34" s="180"/>
      <c r="I34" s="180">
        <v>121.9</v>
      </c>
      <c r="J34" s="180"/>
      <c r="K34" s="160"/>
      <c r="L34" s="160"/>
      <c r="M34" s="170"/>
      <c r="N34" s="160"/>
      <c r="O34" s="160"/>
      <c r="P34" s="160"/>
    </row>
    <row r="35" spans="4:16" ht="12" customHeight="1" x14ac:dyDescent="0.25">
      <c r="D35" s="163" t="s">
        <v>70</v>
      </c>
      <c r="E35" s="160">
        <f t="shared" si="1"/>
        <v>998.65</v>
      </c>
      <c r="F35" s="180"/>
      <c r="G35" s="180"/>
      <c r="H35" s="180">
        <v>436.19</v>
      </c>
      <c r="I35" s="180">
        <v>73.5</v>
      </c>
      <c r="J35" s="180"/>
      <c r="K35" s="160">
        <v>201.33</v>
      </c>
      <c r="L35" s="160">
        <v>287.63</v>
      </c>
      <c r="M35" s="170"/>
      <c r="N35" s="160">
        <v>287.63</v>
      </c>
      <c r="O35" s="160"/>
      <c r="P35" s="160"/>
    </row>
    <row r="36" spans="4:16" ht="12" customHeight="1" x14ac:dyDescent="0.25">
      <c r="D36" s="163" t="s">
        <v>99</v>
      </c>
      <c r="E36" s="160">
        <f t="shared" si="1"/>
        <v>586.51</v>
      </c>
      <c r="F36" s="188">
        <v>236.51</v>
      </c>
      <c r="G36" s="180">
        <v>350</v>
      </c>
      <c r="H36" s="180"/>
      <c r="I36" s="180"/>
      <c r="J36" s="180"/>
      <c r="K36" s="160"/>
      <c r="L36" s="160"/>
      <c r="M36" s="170"/>
      <c r="N36" s="160"/>
      <c r="O36" s="160"/>
      <c r="P36" s="160"/>
    </row>
    <row r="37" spans="4:16" ht="12" customHeight="1" x14ac:dyDescent="0.25">
      <c r="D37" s="163" t="s">
        <v>114</v>
      </c>
      <c r="E37" s="160">
        <f t="shared" si="1"/>
        <v>102.48</v>
      </c>
      <c r="F37" s="188">
        <v>102.48</v>
      </c>
      <c r="G37" s="180"/>
      <c r="H37" s="180"/>
      <c r="I37" s="180"/>
      <c r="J37" s="180"/>
      <c r="K37" s="160"/>
      <c r="L37" s="160"/>
      <c r="M37" s="170"/>
      <c r="N37" s="160"/>
      <c r="O37" s="160"/>
      <c r="P37" s="160"/>
    </row>
    <row r="38" spans="4:16" ht="12" customHeight="1" x14ac:dyDescent="0.25">
      <c r="D38" s="163" t="s">
        <v>100</v>
      </c>
      <c r="E38" s="160">
        <f t="shared" si="1"/>
        <v>741.15000000000009</v>
      </c>
      <c r="F38" s="188">
        <v>166.68</v>
      </c>
      <c r="G38" s="180">
        <v>574.47</v>
      </c>
      <c r="H38" s="180"/>
      <c r="I38" s="180"/>
      <c r="J38" s="180"/>
      <c r="K38" s="160"/>
      <c r="L38" s="160"/>
      <c r="M38" s="170"/>
      <c r="N38" s="160"/>
      <c r="O38" s="160"/>
      <c r="P38" s="160"/>
    </row>
    <row r="39" spans="4:16" ht="12" customHeight="1" x14ac:dyDescent="0.25">
      <c r="D39" s="163" t="s">
        <v>71</v>
      </c>
      <c r="E39" s="160">
        <f t="shared" si="1"/>
        <v>693.13</v>
      </c>
      <c r="F39" s="180"/>
      <c r="G39" s="180"/>
      <c r="H39" s="180"/>
      <c r="I39" s="180"/>
      <c r="J39" s="180"/>
      <c r="K39" s="160"/>
      <c r="L39" s="160">
        <v>693.13</v>
      </c>
      <c r="M39" s="170"/>
      <c r="N39" s="160">
        <v>693.13</v>
      </c>
      <c r="O39" s="160"/>
      <c r="P39" s="160"/>
    </row>
    <row r="40" spans="4:16" ht="12" customHeight="1" x14ac:dyDescent="0.25">
      <c r="D40" s="163" t="s">
        <v>72</v>
      </c>
      <c r="E40" s="160">
        <f t="shared" si="1"/>
        <v>2975.36</v>
      </c>
      <c r="F40" s="189">
        <f>1376+358</f>
        <v>1734</v>
      </c>
      <c r="G40" s="180"/>
      <c r="H40" s="180"/>
      <c r="I40" s="180">
        <v>178.46</v>
      </c>
      <c r="J40" s="180"/>
      <c r="K40" s="160">
        <v>459</v>
      </c>
      <c r="L40" s="160">
        <v>603.9</v>
      </c>
      <c r="M40" s="170"/>
      <c r="N40" s="160">
        <v>603.9</v>
      </c>
      <c r="O40" s="160"/>
      <c r="P40" s="160"/>
    </row>
    <row r="41" spans="4:16" x14ac:dyDescent="0.25">
      <c r="D41" s="163" t="s">
        <v>64</v>
      </c>
      <c r="E41" s="160">
        <f t="shared" si="1"/>
        <v>1251.92</v>
      </c>
      <c r="F41" s="188">
        <f>19.5+107.89+25</f>
        <v>152.38999999999999</v>
      </c>
      <c r="G41" s="180">
        <v>19.5</v>
      </c>
      <c r="H41" s="180">
        <v>547.51</v>
      </c>
      <c r="I41" s="180">
        <v>69.41</v>
      </c>
      <c r="J41" s="180">
        <v>195.5</v>
      </c>
      <c r="K41" s="160">
        <v>19.5</v>
      </c>
      <c r="L41" s="160">
        <v>160.11000000000001</v>
      </c>
      <c r="M41" s="170">
        <v>88</v>
      </c>
      <c r="N41" s="160">
        <v>248.11</v>
      </c>
      <c r="O41" s="160"/>
      <c r="P41" s="160"/>
    </row>
    <row r="42" spans="4:16" x14ac:dyDescent="0.25">
      <c r="D42" s="163" t="s">
        <v>116</v>
      </c>
      <c r="E42" s="160">
        <f t="shared" si="1"/>
        <v>25000</v>
      </c>
      <c r="F42" s="189">
        <v>25000</v>
      </c>
      <c r="G42" s="180"/>
      <c r="H42" s="180"/>
      <c r="I42" s="180"/>
      <c r="J42" s="180"/>
      <c r="K42" s="160"/>
      <c r="L42" s="160"/>
      <c r="M42" s="170"/>
      <c r="N42" s="160"/>
      <c r="O42" s="160"/>
      <c r="P42" s="160"/>
    </row>
    <row r="43" spans="4:16" x14ac:dyDescent="0.25">
      <c r="D43" s="163" t="s">
        <v>105</v>
      </c>
      <c r="E43" s="160">
        <f t="shared" si="1"/>
        <v>3400</v>
      </c>
      <c r="F43" s="188">
        <v>3400</v>
      </c>
      <c r="G43" s="180"/>
      <c r="H43" s="180"/>
      <c r="I43" s="180"/>
      <c r="J43" s="180"/>
      <c r="K43" s="160"/>
      <c r="L43" s="160"/>
      <c r="M43" s="170"/>
      <c r="N43" s="160"/>
      <c r="O43" s="160"/>
      <c r="P43" s="160"/>
    </row>
    <row r="44" spans="4:16" x14ac:dyDescent="0.25">
      <c r="D44" s="163" t="s">
        <v>106</v>
      </c>
      <c r="E44" s="160">
        <f t="shared" si="1"/>
        <v>3400</v>
      </c>
      <c r="F44" s="188">
        <v>3400</v>
      </c>
      <c r="G44" s="180"/>
      <c r="H44" s="180"/>
      <c r="I44" s="180"/>
      <c r="J44" s="180"/>
      <c r="K44" s="160"/>
      <c r="L44" s="160"/>
      <c r="M44" s="170"/>
      <c r="N44" s="160"/>
      <c r="O44" s="160"/>
      <c r="P44" s="160"/>
    </row>
    <row r="45" spans="4:16" x14ac:dyDescent="0.25">
      <c r="D45" s="186" t="s">
        <v>107</v>
      </c>
      <c r="E45" s="160">
        <f t="shared" si="1"/>
        <v>3200</v>
      </c>
      <c r="F45" s="189">
        <v>3200</v>
      </c>
      <c r="G45" s="180"/>
      <c r="H45" s="180"/>
      <c r="I45" s="180"/>
      <c r="J45" s="180"/>
      <c r="K45" s="160"/>
      <c r="L45" s="160"/>
      <c r="M45" s="170"/>
      <c r="N45" s="160"/>
      <c r="O45" s="160"/>
      <c r="P45" s="160"/>
    </row>
    <row r="46" spans="4:16" x14ac:dyDescent="0.25">
      <c r="D46" s="186" t="s">
        <v>108</v>
      </c>
      <c r="E46" s="160">
        <f t="shared" si="1"/>
        <v>1200</v>
      </c>
      <c r="F46" s="189">
        <v>1200</v>
      </c>
      <c r="G46" s="180"/>
      <c r="H46" s="180"/>
      <c r="I46" s="180"/>
      <c r="J46" s="180"/>
      <c r="K46" s="160"/>
      <c r="L46" s="160"/>
      <c r="M46" s="170"/>
      <c r="N46" s="160"/>
      <c r="O46" s="160"/>
      <c r="P46" s="160"/>
    </row>
    <row r="47" spans="4:16" x14ac:dyDescent="0.25">
      <c r="D47" s="186" t="s">
        <v>103</v>
      </c>
      <c r="E47" s="160">
        <f t="shared" si="1"/>
        <v>2582</v>
      </c>
      <c r="F47" s="189">
        <v>2582</v>
      </c>
      <c r="G47" s="180"/>
      <c r="H47" s="180"/>
      <c r="I47" s="180"/>
      <c r="J47" s="180"/>
      <c r="K47" s="160"/>
      <c r="L47" s="160"/>
      <c r="M47" s="170"/>
      <c r="N47" s="160"/>
      <c r="O47" s="160"/>
      <c r="P47" s="160"/>
    </row>
    <row r="48" spans="4:16" x14ac:dyDescent="0.25">
      <c r="D48" s="186" t="s">
        <v>104</v>
      </c>
      <c r="E48" s="160">
        <f t="shared" si="1"/>
        <v>2582</v>
      </c>
      <c r="F48" s="189">
        <v>2582</v>
      </c>
      <c r="G48" s="180"/>
      <c r="H48" s="180"/>
      <c r="I48" s="180"/>
      <c r="J48" s="180"/>
      <c r="K48" s="160"/>
      <c r="L48" s="160"/>
      <c r="M48" s="170"/>
      <c r="N48" s="160"/>
      <c r="O48" s="160"/>
      <c r="P48" s="160"/>
    </row>
    <row r="49" spans="1:16" x14ac:dyDescent="0.25">
      <c r="D49" s="186" t="s">
        <v>110</v>
      </c>
      <c r="E49" s="160">
        <f t="shared" si="1"/>
        <v>10612</v>
      </c>
      <c r="F49" s="188">
        <v>10612</v>
      </c>
      <c r="G49" s="180"/>
      <c r="H49" s="180"/>
      <c r="I49" s="180"/>
      <c r="J49" s="180"/>
      <c r="K49" s="160"/>
      <c r="L49" s="160"/>
      <c r="M49" s="170"/>
      <c r="N49" s="160"/>
      <c r="O49" s="160"/>
      <c r="P49" s="160"/>
    </row>
    <row r="50" spans="1:16" x14ac:dyDescent="0.25">
      <c r="D50" s="186" t="s">
        <v>111</v>
      </c>
      <c r="E50" s="160">
        <f t="shared" si="1"/>
        <v>10612</v>
      </c>
      <c r="F50" s="188">
        <v>10612</v>
      </c>
      <c r="G50" s="180"/>
      <c r="H50" s="180"/>
      <c r="I50" s="180"/>
      <c r="J50" s="180"/>
      <c r="K50" s="160"/>
      <c r="L50" s="160"/>
      <c r="M50" s="170"/>
      <c r="N50" s="160"/>
      <c r="O50" s="160"/>
      <c r="P50" s="160"/>
    </row>
    <row r="51" spans="1:16" x14ac:dyDescent="0.25">
      <c r="D51" s="186" t="s">
        <v>109</v>
      </c>
      <c r="E51" s="160">
        <f t="shared" si="1"/>
        <v>6855</v>
      </c>
      <c r="F51" s="190">
        <v>6855</v>
      </c>
      <c r="G51" s="180"/>
      <c r="H51" s="180"/>
      <c r="I51" s="180"/>
      <c r="J51" s="180"/>
      <c r="K51" s="160"/>
      <c r="L51" s="160"/>
      <c r="M51" s="170"/>
      <c r="N51" s="160"/>
      <c r="O51" s="160"/>
      <c r="P51" s="160"/>
    </row>
    <row r="52" spans="1:16" ht="15.75" thickBot="1" x14ac:dyDescent="0.3">
      <c r="D52" s="163" t="s">
        <v>95</v>
      </c>
      <c r="E52" s="160">
        <f t="shared" si="1"/>
        <v>1228.8</v>
      </c>
      <c r="F52" s="180"/>
      <c r="G52" s="180"/>
      <c r="H52" s="180">
        <v>1228.8</v>
      </c>
      <c r="I52" s="180"/>
      <c r="J52" s="180"/>
      <c r="K52" s="160"/>
      <c r="L52" s="160"/>
      <c r="M52" s="170"/>
      <c r="N52" s="160"/>
      <c r="O52" s="160"/>
      <c r="P52" s="160"/>
    </row>
    <row r="53" spans="1:16" ht="15.75" thickBot="1" x14ac:dyDescent="0.3">
      <c r="A53" s="163"/>
      <c r="B53" s="163"/>
      <c r="C53" s="163" t="s">
        <v>65</v>
      </c>
      <c r="D53" s="163"/>
      <c r="E53" s="162">
        <f>ROUND(SUM(E22:E52),5)</f>
        <v>119954.63</v>
      </c>
      <c r="F53" s="182">
        <f>SUM(F23:F52)</f>
        <v>75644.179999999993</v>
      </c>
      <c r="G53" s="182">
        <v>6333.42</v>
      </c>
      <c r="H53" s="182">
        <v>6807.36</v>
      </c>
      <c r="I53" s="182">
        <f>ROUND(SUM(I22:I41),5)</f>
        <v>8719.3799999999992</v>
      </c>
      <c r="J53" s="182">
        <v>2749.49</v>
      </c>
      <c r="K53" s="175">
        <f>SUM(K23:K41)</f>
        <v>9104.4499999999989</v>
      </c>
      <c r="L53" s="175">
        <v>6703.5199999999995</v>
      </c>
      <c r="M53" s="176">
        <v>2699.98</v>
      </c>
      <c r="N53" s="175">
        <f>6853.5+2550</f>
        <v>9403.5</v>
      </c>
      <c r="O53" s="160"/>
      <c r="P53" s="160"/>
    </row>
    <row r="54" spans="1:16" x14ac:dyDescent="0.25">
      <c r="A54" s="163"/>
      <c r="B54" s="163" t="s">
        <v>66</v>
      </c>
      <c r="C54" s="163"/>
      <c r="D54" s="163"/>
      <c r="E54" s="162">
        <f>ROUND(E2+E20-E53,5)</f>
        <v>-17603.37</v>
      </c>
      <c r="F54" s="182"/>
      <c r="G54" s="182"/>
      <c r="H54" s="182"/>
      <c r="I54" s="182"/>
      <c r="J54" s="182"/>
      <c r="K54" s="161"/>
      <c r="L54" s="161"/>
      <c r="M54" s="174"/>
      <c r="N54" s="185">
        <f>N20-N53</f>
        <v>5648.0499999999993</v>
      </c>
      <c r="O54" s="160"/>
      <c r="P54" s="160"/>
    </row>
    <row r="55" spans="1:16" ht="15.75" thickBot="1" x14ac:dyDescent="0.3">
      <c r="A55" s="163" t="s">
        <v>67</v>
      </c>
      <c r="B55" s="163"/>
      <c r="C55" s="163"/>
      <c r="D55" s="163"/>
      <c r="E55" s="171">
        <f>E54</f>
        <v>-17603.37</v>
      </c>
      <c r="F55" s="183"/>
      <c r="G55" s="183"/>
      <c r="H55" s="183"/>
      <c r="I55" s="183"/>
      <c r="J55" s="183"/>
      <c r="K55" s="172"/>
      <c r="L55" s="172"/>
      <c r="M55" s="173"/>
      <c r="N55" s="175">
        <v>5648.05</v>
      </c>
      <c r="O55" s="160"/>
      <c r="P55" s="160"/>
    </row>
    <row r="56" spans="1:16" ht="15.75" thickTop="1" x14ac:dyDescent="0.25">
      <c r="K56" s="160"/>
      <c r="L56" s="160"/>
      <c r="M56" s="170"/>
      <c r="N56" s="160"/>
      <c r="O56" s="160"/>
      <c r="P56" s="160"/>
    </row>
    <row r="57" spans="1:16" x14ac:dyDescent="0.25">
      <c r="K57" s="160"/>
      <c r="L57" s="160"/>
      <c r="M57" s="170"/>
      <c r="N57" s="160"/>
      <c r="O57" s="160"/>
      <c r="P57" s="160"/>
    </row>
  </sheetData>
  <sortState ref="O4:R39">
    <sortCondition ref="O4:O39"/>
  </sortState>
  <pageMargins left="0.7" right="0.7" top="0.75" bottom="0.75" header="0.1" footer="0.3"/>
  <pageSetup orientation="portrait" r:id="rId1"/>
  <headerFooter>
    <oddHeader>&amp;L&amp;"Arial,Bold"&amp;8 6:46 PM
&amp;"Arial,Bold"&amp;8 10/18/18
&amp;"Arial,Bold"&amp;8 Cash Basis&amp;C&amp;"Arial,Bold"&amp;12 Wolf Branch District 113 PTC
&amp;"Arial,Bold"&amp;14 Custom Summary Report
&amp;"Arial,Bold"&amp;10 June 1 through October 18,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142875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142875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C25" workbookViewId="0">
      <selection activeCell="L30" sqref="L30"/>
    </sheetView>
  </sheetViews>
  <sheetFormatPr defaultRowHeight="15" x14ac:dyDescent="0.25"/>
  <cols>
    <col min="5" max="5" width="15.140625" bestFit="1" customWidth="1"/>
    <col min="6" max="6" width="11.5703125" bestFit="1" customWidth="1"/>
    <col min="9" max="9" width="21.42578125" bestFit="1" customWidth="1"/>
    <col min="10" max="10" width="10.140625" bestFit="1" customWidth="1"/>
    <col min="11" max="11" width="10.5703125" bestFit="1" customWidth="1"/>
    <col min="12" max="12" width="64.85546875" bestFit="1" customWidth="1"/>
    <col min="13" max="13" width="10.7109375" bestFit="1" customWidth="1"/>
    <col min="14" max="14" width="32.5703125" bestFit="1" customWidth="1"/>
    <col min="15" max="15" width="21.42578125" bestFit="1" customWidth="1"/>
    <col min="16" max="16" width="20.140625" bestFit="1" customWidth="1"/>
  </cols>
  <sheetData>
    <row r="1" spans="1:17" ht="15.75" thickBot="1" x14ac:dyDescent="0.3">
      <c r="A1" s="209"/>
      <c r="B1" s="209"/>
      <c r="C1" s="209"/>
      <c r="D1" s="209"/>
      <c r="E1" s="213" t="s">
        <v>186</v>
      </c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 ht="15.75" thickTop="1" x14ac:dyDescent="0.25">
      <c r="A2" s="207"/>
      <c r="B2" s="207" t="s">
        <v>60</v>
      </c>
      <c r="C2" s="207"/>
      <c r="D2" s="207"/>
      <c r="E2" s="204"/>
      <c r="F2" s="202"/>
      <c r="G2" s="202"/>
      <c r="H2" s="202"/>
      <c r="I2" s="202" t="s">
        <v>128</v>
      </c>
      <c r="J2" s="202" t="s">
        <v>212</v>
      </c>
      <c r="K2" s="202" t="s">
        <v>213</v>
      </c>
      <c r="L2" s="215" t="s">
        <v>171</v>
      </c>
      <c r="M2" s="215" t="s">
        <v>143</v>
      </c>
      <c r="N2" s="215" t="s">
        <v>200</v>
      </c>
      <c r="O2" s="216">
        <v>76730.710000000006</v>
      </c>
      <c r="P2" s="216">
        <v>49198.879999999997</v>
      </c>
      <c r="Q2" s="215"/>
    </row>
    <row r="3" spans="1:17" x14ac:dyDescent="0.25">
      <c r="A3" s="207"/>
      <c r="B3" s="207"/>
      <c r="C3" s="207" t="s">
        <v>61</v>
      </c>
      <c r="D3" s="207"/>
      <c r="E3" s="204"/>
      <c r="F3" s="202"/>
      <c r="G3" s="202"/>
      <c r="H3" s="202"/>
      <c r="I3" s="202" t="s">
        <v>170</v>
      </c>
      <c r="J3" s="202"/>
      <c r="K3" s="216">
        <v>19.5</v>
      </c>
      <c r="L3" s="202" t="s">
        <v>124</v>
      </c>
      <c r="M3" s="202"/>
      <c r="N3" s="214" t="s">
        <v>119</v>
      </c>
      <c r="O3" s="214"/>
      <c r="P3" s="202" t="s">
        <v>123</v>
      </c>
      <c r="Q3" s="202"/>
    </row>
    <row r="4" spans="1:17" x14ac:dyDescent="0.25">
      <c r="A4" s="207"/>
      <c r="B4" s="207"/>
      <c r="C4" s="207"/>
      <c r="D4" s="207" t="s">
        <v>185</v>
      </c>
      <c r="E4" s="204">
        <v>1042.67</v>
      </c>
      <c r="F4" s="202"/>
      <c r="G4" s="202"/>
      <c r="H4" s="202"/>
      <c r="I4" s="202" t="s">
        <v>168</v>
      </c>
      <c r="J4" s="223">
        <v>198.4</v>
      </c>
      <c r="K4" s="202"/>
      <c r="L4" s="202" t="s">
        <v>167</v>
      </c>
      <c r="M4" s="202"/>
      <c r="N4" s="214" t="s">
        <v>119</v>
      </c>
      <c r="O4" s="214"/>
      <c r="P4" s="202" t="s">
        <v>169</v>
      </c>
      <c r="Q4" s="202"/>
    </row>
    <row r="5" spans="1:17" x14ac:dyDescent="0.25">
      <c r="A5" s="207"/>
      <c r="B5" s="207"/>
      <c r="C5" s="207"/>
      <c r="D5" s="207" t="s">
        <v>184</v>
      </c>
      <c r="E5" s="204">
        <v>65</v>
      </c>
      <c r="F5" s="202"/>
      <c r="G5" s="202"/>
      <c r="H5" s="202"/>
      <c r="I5" s="202" t="s">
        <v>168</v>
      </c>
      <c r="J5" s="223">
        <v>180</v>
      </c>
      <c r="K5" s="202"/>
      <c r="L5" s="202" t="s">
        <v>167</v>
      </c>
      <c r="M5" s="202"/>
      <c r="N5" s="214" t="s">
        <v>119</v>
      </c>
      <c r="O5" s="214"/>
      <c r="P5" s="202" t="s">
        <v>166</v>
      </c>
      <c r="Q5" s="202"/>
    </row>
    <row r="6" spans="1:17" x14ac:dyDescent="0.25">
      <c r="A6" s="207"/>
      <c r="B6" s="207"/>
      <c r="C6" s="207"/>
      <c r="D6" s="207" t="s">
        <v>183</v>
      </c>
      <c r="E6" s="204">
        <v>2.33</v>
      </c>
      <c r="F6" s="202"/>
      <c r="G6" s="202"/>
      <c r="H6" s="202"/>
      <c r="I6" s="202" t="s">
        <v>165</v>
      </c>
      <c r="J6" s="221"/>
      <c r="K6" s="216">
        <v>710</v>
      </c>
      <c r="L6" s="202" t="s">
        <v>164</v>
      </c>
      <c r="M6" s="202"/>
      <c r="N6" s="214" t="s">
        <v>119</v>
      </c>
      <c r="O6" s="214"/>
      <c r="P6" s="208">
        <v>32049808</v>
      </c>
      <c r="Q6" s="202"/>
    </row>
    <row r="7" spans="1:17" x14ac:dyDescent="0.25">
      <c r="A7" s="207"/>
      <c r="B7" s="207"/>
      <c r="C7" s="207"/>
      <c r="D7" s="207" t="s">
        <v>182</v>
      </c>
      <c r="E7" s="204">
        <v>14.41</v>
      </c>
      <c r="F7" s="202"/>
      <c r="G7" s="202"/>
      <c r="H7" s="202"/>
      <c r="I7" s="202" t="s">
        <v>162</v>
      </c>
      <c r="J7" s="221"/>
      <c r="K7" s="216">
        <v>86.52</v>
      </c>
      <c r="L7" s="202" t="s">
        <v>163</v>
      </c>
      <c r="M7" s="202"/>
      <c r="N7" s="214" t="s">
        <v>119</v>
      </c>
      <c r="O7" s="214"/>
      <c r="P7" s="208">
        <v>89745043</v>
      </c>
      <c r="Q7" s="202"/>
    </row>
    <row r="8" spans="1:17" ht="15.75" thickBot="1" x14ac:dyDescent="0.3">
      <c r="A8" s="207"/>
      <c r="B8" s="207"/>
      <c r="C8" s="207"/>
      <c r="D8" s="207" t="s">
        <v>181</v>
      </c>
      <c r="E8" s="212">
        <v>9300</v>
      </c>
      <c r="F8" s="202"/>
      <c r="G8" s="202"/>
      <c r="H8" s="202"/>
      <c r="I8" s="202" t="s">
        <v>162</v>
      </c>
      <c r="J8" s="221"/>
      <c r="K8" s="216">
        <v>123.39</v>
      </c>
      <c r="L8" s="202" t="s">
        <v>161</v>
      </c>
      <c r="M8" s="202"/>
      <c r="N8" s="214" t="s">
        <v>119</v>
      </c>
      <c r="O8" s="214"/>
      <c r="P8" s="208">
        <v>89745042</v>
      </c>
      <c r="Q8" s="202"/>
    </row>
    <row r="9" spans="1:17" x14ac:dyDescent="0.25">
      <c r="A9" s="207"/>
      <c r="B9" s="207"/>
      <c r="C9" s="207" t="s">
        <v>180</v>
      </c>
      <c r="D9" s="207"/>
      <c r="E9" s="204">
        <v>10424.41</v>
      </c>
      <c r="F9" s="202"/>
      <c r="G9" s="202"/>
      <c r="H9" s="202"/>
      <c r="I9" s="202" t="s">
        <v>160</v>
      </c>
      <c r="J9" s="223">
        <v>20</v>
      </c>
      <c r="K9" s="202"/>
      <c r="L9" s="202" t="s">
        <v>153</v>
      </c>
      <c r="M9" s="202"/>
      <c r="N9" s="214" t="s">
        <v>119</v>
      </c>
      <c r="O9" s="214"/>
      <c r="P9" s="208">
        <v>36686747</v>
      </c>
      <c r="Q9" s="202"/>
    </row>
    <row r="10" spans="1:17" x14ac:dyDescent="0.25">
      <c r="A10" s="207"/>
      <c r="B10" s="207"/>
      <c r="C10" s="207" t="s">
        <v>179</v>
      </c>
      <c r="D10" s="207"/>
      <c r="E10" s="204"/>
      <c r="F10" s="202"/>
      <c r="G10" s="202"/>
      <c r="H10" s="202"/>
      <c r="I10" s="202" t="s">
        <v>160</v>
      </c>
      <c r="J10" s="223">
        <v>14.41</v>
      </c>
      <c r="K10" s="202"/>
      <c r="L10" s="202" t="s">
        <v>159</v>
      </c>
      <c r="M10" s="202"/>
      <c r="N10" s="214" t="s">
        <v>158</v>
      </c>
      <c r="O10" s="214"/>
      <c r="P10" s="208">
        <v>19128906456391</v>
      </c>
      <c r="Q10" s="202"/>
    </row>
    <row r="11" spans="1:17" x14ac:dyDescent="0.25">
      <c r="A11" s="207"/>
      <c r="B11" s="207"/>
      <c r="C11" s="207"/>
      <c r="D11" s="207" t="s">
        <v>178</v>
      </c>
      <c r="E11" s="204">
        <v>28079</v>
      </c>
      <c r="F11" s="202">
        <v>1498.13</v>
      </c>
      <c r="G11" s="202"/>
      <c r="H11" s="202"/>
      <c r="I11" s="202" t="s">
        <v>157</v>
      </c>
      <c r="J11" s="223">
        <v>2.33</v>
      </c>
      <c r="K11" s="202"/>
      <c r="L11" s="202" t="s">
        <v>120</v>
      </c>
      <c r="M11" s="202"/>
      <c r="N11" s="214" t="s">
        <v>119</v>
      </c>
      <c r="O11" s="214"/>
      <c r="P11" s="208">
        <v>19136903238691</v>
      </c>
      <c r="Q11" s="202"/>
    </row>
    <row r="12" spans="1:17" x14ac:dyDescent="0.25">
      <c r="A12" s="207"/>
      <c r="B12" s="207"/>
      <c r="C12" s="207"/>
      <c r="D12" s="207" t="s">
        <v>93</v>
      </c>
      <c r="E12" s="204">
        <v>330</v>
      </c>
      <c r="F12" s="202"/>
      <c r="G12" s="202"/>
      <c r="H12" s="202"/>
      <c r="I12" s="202" t="s">
        <v>156</v>
      </c>
      <c r="J12" s="221"/>
      <c r="K12" s="216">
        <v>756</v>
      </c>
      <c r="L12" s="202" t="s">
        <v>155</v>
      </c>
      <c r="M12" s="202"/>
      <c r="N12" s="214" t="s">
        <v>119</v>
      </c>
      <c r="O12" s="214"/>
      <c r="P12" s="208">
        <v>89298543</v>
      </c>
      <c r="Q12" s="202"/>
    </row>
    <row r="13" spans="1:17" x14ac:dyDescent="0.25">
      <c r="A13" s="207"/>
      <c r="B13" s="207"/>
      <c r="C13" s="207"/>
      <c r="D13" s="207" t="s">
        <v>177</v>
      </c>
      <c r="E13" s="204">
        <v>756</v>
      </c>
      <c r="F13" s="202"/>
      <c r="G13" s="202"/>
      <c r="H13" s="202"/>
      <c r="I13" s="202" t="s">
        <v>154</v>
      </c>
      <c r="J13" s="223">
        <v>65</v>
      </c>
      <c r="K13" s="202"/>
      <c r="L13" s="202" t="s">
        <v>153</v>
      </c>
      <c r="M13" s="202"/>
      <c r="N13" s="214" t="s">
        <v>119</v>
      </c>
      <c r="O13" s="214"/>
      <c r="P13" s="208">
        <v>35555850</v>
      </c>
      <c r="Q13" s="202"/>
    </row>
    <row r="14" spans="1:17" x14ac:dyDescent="0.25">
      <c r="A14" s="207"/>
      <c r="B14" s="207"/>
      <c r="C14" s="207"/>
      <c r="D14" s="207" t="s">
        <v>63</v>
      </c>
      <c r="E14" s="202"/>
      <c r="F14" s="204">
        <v>1376</v>
      </c>
      <c r="G14" s="202"/>
      <c r="H14" s="202"/>
      <c r="I14" s="202" t="s">
        <v>154</v>
      </c>
      <c r="J14" s="223">
        <v>9300</v>
      </c>
      <c r="K14" s="202"/>
      <c r="L14" s="202" t="s">
        <v>153</v>
      </c>
      <c r="M14" s="202"/>
      <c r="N14" s="214" t="s">
        <v>119</v>
      </c>
      <c r="O14" s="214"/>
      <c r="P14" s="208">
        <v>38233819</v>
      </c>
      <c r="Q14" s="202"/>
    </row>
    <row r="15" spans="1:17" x14ac:dyDescent="0.25">
      <c r="A15" s="207"/>
      <c r="B15" s="207"/>
      <c r="C15" s="207"/>
      <c r="D15" s="207" t="s">
        <v>90</v>
      </c>
      <c r="E15" s="204">
        <v>209.91</v>
      </c>
      <c r="F15" s="202"/>
      <c r="G15" s="202"/>
      <c r="H15" s="202"/>
      <c r="I15" s="202" t="s">
        <v>152</v>
      </c>
      <c r="J15" s="202"/>
      <c r="K15" s="216">
        <v>330</v>
      </c>
      <c r="L15" s="202" t="s">
        <v>151</v>
      </c>
      <c r="M15" s="202"/>
      <c r="N15" s="214" t="s">
        <v>119</v>
      </c>
      <c r="O15" s="214"/>
      <c r="P15" s="208">
        <v>95015379</v>
      </c>
      <c r="Q15" s="202"/>
    </row>
    <row r="16" spans="1:17" x14ac:dyDescent="0.25">
      <c r="A16" s="207"/>
      <c r="B16" s="207"/>
      <c r="C16" s="207"/>
      <c r="D16" s="207" t="s">
        <v>99</v>
      </c>
      <c r="E16" s="204">
        <v>236.51</v>
      </c>
      <c r="F16" s="202"/>
      <c r="G16" s="202"/>
      <c r="H16" s="202"/>
      <c r="I16" s="202" t="s">
        <v>145</v>
      </c>
      <c r="J16" s="202"/>
      <c r="K16" s="216">
        <v>102.48</v>
      </c>
      <c r="L16" s="202" t="s">
        <v>150</v>
      </c>
      <c r="M16" s="202"/>
      <c r="N16" s="214" t="s">
        <v>119</v>
      </c>
      <c r="O16" s="214"/>
      <c r="P16" s="208">
        <v>89813614</v>
      </c>
      <c r="Q16" s="202"/>
    </row>
    <row r="17" spans="1:17" x14ac:dyDescent="0.25">
      <c r="A17" s="207"/>
      <c r="B17" s="207"/>
      <c r="C17" s="207"/>
      <c r="D17" s="207" t="s">
        <v>176</v>
      </c>
      <c r="E17" s="204">
        <v>102.48</v>
      </c>
      <c r="F17" s="202"/>
      <c r="G17" s="202"/>
      <c r="H17" s="202"/>
      <c r="I17" s="202" t="s">
        <v>145</v>
      </c>
      <c r="J17" s="202"/>
      <c r="K17" s="216">
        <v>15.3</v>
      </c>
      <c r="L17" s="202" t="s">
        <v>149</v>
      </c>
      <c r="M17" s="202"/>
      <c r="N17" s="214" t="s">
        <v>119</v>
      </c>
      <c r="O17" s="214"/>
      <c r="P17" s="208">
        <v>89438360</v>
      </c>
      <c r="Q17" s="202"/>
    </row>
    <row r="18" spans="1:17" x14ac:dyDescent="0.25">
      <c r="A18" s="207"/>
      <c r="B18" s="207"/>
      <c r="C18" s="207"/>
      <c r="D18" s="207" t="s">
        <v>100</v>
      </c>
      <c r="E18" s="204">
        <v>166.68</v>
      </c>
      <c r="F18" s="202"/>
      <c r="G18" s="202"/>
      <c r="H18" s="202"/>
      <c r="I18" s="202" t="s">
        <v>145</v>
      </c>
      <c r="J18" s="202"/>
      <c r="K18" s="216">
        <v>6800</v>
      </c>
      <c r="L18" s="202" t="s">
        <v>148</v>
      </c>
      <c r="M18" s="202"/>
      <c r="N18" s="214" t="s">
        <v>119</v>
      </c>
      <c r="O18" s="214"/>
      <c r="P18" s="208">
        <v>89813619</v>
      </c>
      <c r="Q18" s="202"/>
    </row>
    <row r="19" spans="1:17" x14ac:dyDescent="0.25">
      <c r="A19" s="207"/>
      <c r="B19" s="207"/>
      <c r="C19" s="207"/>
      <c r="D19" s="207" t="s">
        <v>175</v>
      </c>
      <c r="E19" s="204">
        <v>1015.08</v>
      </c>
      <c r="F19" s="202"/>
      <c r="G19" s="202"/>
      <c r="H19" s="202"/>
      <c r="I19" s="202" t="s">
        <v>145</v>
      </c>
      <c r="J19" s="202"/>
      <c r="K19" s="237">
        <v>10612</v>
      </c>
      <c r="L19" s="202" t="s">
        <v>147</v>
      </c>
      <c r="M19" s="202"/>
      <c r="N19" s="214" t="s">
        <v>119</v>
      </c>
      <c r="O19" s="214"/>
      <c r="P19" s="208">
        <v>89813618</v>
      </c>
      <c r="Q19" s="202"/>
    </row>
    <row r="20" spans="1:17" x14ac:dyDescent="0.25">
      <c r="A20" s="207"/>
      <c r="B20" s="207"/>
      <c r="C20" s="207"/>
      <c r="D20" s="207" t="s">
        <v>174</v>
      </c>
      <c r="E20" s="204">
        <v>6800</v>
      </c>
      <c r="F20" s="202"/>
      <c r="G20" s="202"/>
      <c r="H20" s="202"/>
      <c r="I20" s="202" t="s">
        <v>145</v>
      </c>
      <c r="J20" s="202"/>
      <c r="K20" s="238">
        <v>10612</v>
      </c>
      <c r="L20" s="202" t="s">
        <v>146</v>
      </c>
      <c r="M20" s="202"/>
      <c r="N20" s="214" t="s">
        <v>119</v>
      </c>
      <c r="O20" s="214"/>
      <c r="P20" s="208">
        <v>89813617</v>
      </c>
      <c r="Q20" s="202"/>
    </row>
    <row r="21" spans="1:17" x14ac:dyDescent="0.25">
      <c r="A21" s="207"/>
      <c r="B21" s="207"/>
      <c r="C21" s="207"/>
      <c r="D21" s="207" t="s">
        <v>72</v>
      </c>
      <c r="E21" s="202"/>
      <c r="F21" s="204">
        <v>4758</v>
      </c>
      <c r="G21" s="202"/>
      <c r="H21" s="202"/>
      <c r="I21" s="202" t="s">
        <v>145</v>
      </c>
      <c r="J21" s="202"/>
      <c r="K21" s="239">
        <v>6855</v>
      </c>
      <c r="L21" s="202" t="s">
        <v>144</v>
      </c>
      <c r="M21" s="202"/>
      <c r="N21" s="214" t="s">
        <v>119</v>
      </c>
      <c r="O21" s="214"/>
      <c r="P21" s="208">
        <v>89813620</v>
      </c>
      <c r="Q21" s="202"/>
    </row>
    <row r="22" spans="1:17" x14ac:dyDescent="0.25">
      <c r="A22" s="207"/>
      <c r="B22" s="207"/>
      <c r="C22" s="207"/>
      <c r="D22" s="207" t="s">
        <v>173</v>
      </c>
      <c r="E22" s="202"/>
      <c r="F22" s="204">
        <v>5164</v>
      </c>
      <c r="G22" s="202"/>
      <c r="H22" s="202"/>
      <c r="I22" s="202" t="s">
        <v>143</v>
      </c>
      <c r="J22" s="202"/>
      <c r="K22" s="216">
        <v>289.77999999999997</v>
      </c>
      <c r="L22" s="202" t="s">
        <v>142</v>
      </c>
      <c r="M22" s="202"/>
      <c r="N22" s="214" t="s">
        <v>119</v>
      </c>
      <c r="O22" s="214"/>
      <c r="P22" s="208">
        <v>95246791</v>
      </c>
      <c r="Q22" s="202"/>
    </row>
    <row r="23" spans="1:17" x14ac:dyDescent="0.25">
      <c r="A23" s="207"/>
      <c r="B23" s="207"/>
      <c r="C23" s="207"/>
      <c r="D23" s="207" t="s">
        <v>172</v>
      </c>
      <c r="E23" s="202"/>
      <c r="F23" s="204">
        <v>25000</v>
      </c>
      <c r="G23" s="202"/>
      <c r="H23" s="202"/>
      <c r="I23" s="202"/>
      <c r="J23" s="202"/>
      <c r="K23" s="202"/>
      <c r="L23" s="216" t="s">
        <v>141</v>
      </c>
      <c r="M23" s="215" t="s">
        <v>140</v>
      </c>
      <c r="N23" s="215"/>
      <c r="O23" s="216">
        <v>49198.879999999997</v>
      </c>
      <c r="P23" s="216">
        <v>11385.36</v>
      </c>
      <c r="Q23" s="215"/>
    </row>
    <row r="24" spans="1:17" ht="15.75" thickBot="1" x14ac:dyDescent="0.3">
      <c r="A24" s="207"/>
      <c r="B24" s="207"/>
      <c r="C24" s="207"/>
      <c r="D24" s="207" t="s">
        <v>64</v>
      </c>
      <c r="E24" s="205">
        <v>152.38999999999999</v>
      </c>
      <c r="F24" s="204"/>
      <c r="G24" s="202"/>
      <c r="H24" s="202"/>
      <c r="I24" s="202" t="s">
        <v>138</v>
      </c>
      <c r="J24" s="202"/>
      <c r="K24" s="231">
        <v>1376</v>
      </c>
      <c r="L24" s="202" t="s">
        <v>139</v>
      </c>
      <c r="M24" s="202"/>
      <c r="N24" s="214" t="s">
        <v>119</v>
      </c>
      <c r="O24" s="214"/>
      <c r="P24" s="208">
        <v>96046077</v>
      </c>
      <c r="Q24" s="202"/>
    </row>
    <row r="25" spans="1:17" ht="15.75" thickBot="1" x14ac:dyDescent="0.3">
      <c r="A25" s="207"/>
      <c r="B25" s="207"/>
      <c r="C25" s="207" t="s">
        <v>65</v>
      </c>
      <c r="D25" s="207"/>
      <c r="E25" s="206">
        <v>37848.050000000003</v>
      </c>
      <c r="F25" s="202"/>
      <c r="G25" s="202"/>
      <c r="H25" s="202"/>
      <c r="I25" s="202" t="s">
        <v>133</v>
      </c>
      <c r="J25" s="202"/>
      <c r="K25" s="231">
        <v>5164</v>
      </c>
      <c r="L25" s="202" t="s">
        <v>136</v>
      </c>
      <c r="M25" s="217">
        <v>43607</v>
      </c>
      <c r="N25" s="214" t="s">
        <v>119</v>
      </c>
      <c r="O25" s="214"/>
      <c r="P25" s="208">
        <v>90148019</v>
      </c>
      <c r="Q25" s="202"/>
    </row>
    <row r="26" spans="1:17" ht="15.75" thickBot="1" x14ac:dyDescent="0.3">
      <c r="A26" s="207"/>
      <c r="B26" s="207" t="s">
        <v>66</v>
      </c>
      <c r="C26" s="207"/>
      <c r="D26" s="207"/>
      <c r="E26" s="206">
        <v>-27423.640000000003</v>
      </c>
      <c r="F26" s="202"/>
      <c r="G26" s="202"/>
      <c r="H26" s="202"/>
      <c r="I26" s="202" t="s">
        <v>133</v>
      </c>
      <c r="J26" s="202"/>
      <c r="K26" s="231">
        <v>4400</v>
      </c>
      <c r="L26" s="202" t="s">
        <v>135</v>
      </c>
      <c r="M26" s="217">
        <v>43607</v>
      </c>
      <c r="N26" s="214" t="s">
        <v>119</v>
      </c>
      <c r="O26" s="214"/>
      <c r="P26" s="208">
        <v>90148021</v>
      </c>
      <c r="Q26" s="202"/>
    </row>
    <row r="27" spans="1:17" ht="15.75" thickBot="1" x14ac:dyDescent="0.3">
      <c r="A27" s="207" t="s">
        <v>67</v>
      </c>
      <c r="B27" s="207"/>
      <c r="C27" s="207"/>
      <c r="D27" s="207"/>
      <c r="E27" s="211">
        <v>-27423.640000000003</v>
      </c>
      <c r="F27" s="202"/>
      <c r="G27" s="202"/>
      <c r="H27" s="202"/>
      <c r="I27" s="202" t="s">
        <v>133</v>
      </c>
      <c r="J27" s="202"/>
      <c r="K27" s="231">
        <v>358</v>
      </c>
      <c r="L27" s="202" t="s">
        <v>134</v>
      </c>
      <c r="M27" s="217">
        <v>43607</v>
      </c>
      <c r="N27" s="214" t="s">
        <v>119</v>
      </c>
      <c r="O27" s="214"/>
      <c r="P27" s="208">
        <v>90148022</v>
      </c>
      <c r="Q27" s="202"/>
    </row>
    <row r="28" spans="1:17" ht="15.75" thickTop="1" x14ac:dyDescent="0.25">
      <c r="A28" s="210"/>
      <c r="B28" s="210"/>
      <c r="C28" s="210"/>
      <c r="D28" s="210"/>
      <c r="E28" s="208"/>
      <c r="F28" s="202"/>
      <c r="G28" s="202"/>
      <c r="H28" s="202"/>
      <c r="I28" s="202" t="s">
        <v>133</v>
      </c>
      <c r="J28" s="202"/>
      <c r="K28" s="231">
        <v>25000</v>
      </c>
      <c r="L28" s="202" t="s">
        <v>132</v>
      </c>
      <c r="M28" s="217">
        <v>43607</v>
      </c>
      <c r="N28" s="214" t="s">
        <v>119</v>
      </c>
      <c r="O28" s="214"/>
      <c r="P28" s="208">
        <v>90148018</v>
      </c>
      <c r="Q28" s="202"/>
    </row>
    <row r="29" spans="1:17" ht="15.75" thickBot="1" x14ac:dyDescent="0.3">
      <c r="A29" s="209"/>
      <c r="B29" s="209"/>
      <c r="C29" s="209"/>
      <c r="D29" s="209"/>
      <c r="E29" s="213" t="s">
        <v>214</v>
      </c>
      <c r="F29" s="202"/>
      <c r="G29" s="202"/>
      <c r="H29" s="202"/>
      <c r="I29" s="202" t="s">
        <v>130</v>
      </c>
      <c r="J29" s="202"/>
      <c r="K29" s="240">
        <v>1498.13</v>
      </c>
      <c r="L29" s="202" t="s">
        <v>129</v>
      </c>
      <c r="M29" s="202"/>
      <c r="N29" s="214" t="s">
        <v>119</v>
      </c>
      <c r="O29" s="214"/>
      <c r="P29" s="208">
        <v>96493749</v>
      </c>
      <c r="Q29" s="202"/>
    </row>
    <row r="30" spans="1:17" ht="15.75" thickTop="1" x14ac:dyDescent="0.25">
      <c r="A30" s="207" t="s">
        <v>60</v>
      </c>
      <c r="B30" s="207"/>
      <c r="C30" s="207"/>
      <c r="D30" s="207"/>
      <c r="E30" s="204"/>
      <c r="F30" s="202"/>
      <c r="G30" s="202"/>
      <c r="H30" s="202"/>
      <c r="I30" s="202" t="s">
        <v>131</v>
      </c>
      <c r="J30" s="214">
        <v>2.11</v>
      </c>
      <c r="K30" s="202"/>
      <c r="L30" s="202" t="s">
        <v>120</v>
      </c>
      <c r="M30" s="202"/>
      <c r="N30" s="214" t="s">
        <v>119</v>
      </c>
      <c r="O30" s="214"/>
      <c r="P30" s="208">
        <v>19168910520435</v>
      </c>
      <c r="Q30" s="202"/>
    </row>
    <row r="31" spans="1:17" x14ac:dyDescent="0.25">
      <c r="A31" s="207"/>
      <c r="B31" s="207" t="s">
        <v>61</v>
      </c>
      <c r="C31" s="207"/>
      <c r="D31" s="207"/>
      <c r="E31" s="204"/>
      <c r="F31" s="202"/>
      <c r="G31" s="202"/>
      <c r="H31" s="202"/>
      <c r="I31" s="202" t="s">
        <v>138</v>
      </c>
      <c r="J31" s="202"/>
      <c r="K31" s="214">
        <v>19.5</v>
      </c>
      <c r="L31" s="202" t="s">
        <v>124</v>
      </c>
      <c r="M31" s="202"/>
      <c r="N31" s="214" t="s">
        <v>137</v>
      </c>
      <c r="O31" s="214"/>
      <c r="P31" s="202" t="s">
        <v>123</v>
      </c>
      <c r="Q31" s="202"/>
    </row>
    <row r="32" spans="1:17" x14ac:dyDescent="0.25">
      <c r="A32" s="207"/>
      <c r="B32" s="207"/>
      <c r="C32" s="207" t="s">
        <v>199</v>
      </c>
      <c r="D32" s="207"/>
      <c r="E32" s="230">
        <v>63261.99</v>
      </c>
      <c r="F32" s="231">
        <v>63293.919999999998</v>
      </c>
      <c r="G32" s="235">
        <v>-31.930000000000291</v>
      </c>
      <c r="H32" s="236"/>
      <c r="I32" s="202"/>
      <c r="J32" s="202"/>
      <c r="K32" s="202"/>
      <c r="L32" s="216" t="s">
        <v>127</v>
      </c>
      <c r="M32" s="215" t="s">
        <v>126</v>
      </c>
      <c r="N32" s="215"/>
      <c r="O32" s="216">
        <v>11385.36</v>
      </c>
      <c r="P32" s="216">
        <v>11368.85</v>
      </c>
      <c r="Q32" s="215"/>
    </row>
    <row r="33" spans="1:16" x14ac:dyDescent="0.25">
      <c r="A33" s="207"/>
      <c r="B33" s="207"/>
      <c r="C33" s="207" t="s">
        <v>198</v>
      </c>
      <c r="D33" s="207"/>
      <c r="E33" s="230">
        <v>13752.44</v>
      </c>
      <c r="F33" s="231">
        <v>13727.83</v>
      </c>
      <c r="G33" s="235">
        <v>24.610000000000582</v>
      </c>
      <c r="H33" s="235">
        <v>-7.319999999999709</v>
      </c>
      <c r="I33" s="202" t="s">
        <v>125</v>
      </c>
      <c r="J33" s="202"/>
      <c r="K33" s="214">
        <v>19.5</v>
      </c>
      <c r="L33" s="202" t="s">
        <v>124</v>
      </c>
      <c r="M33" s="202"/>
      <c r="N33" s="202" t="s">
        <v>119</v>
      </c>
      <c r="O33" s="202"/>
      <c r="P33" s="202" t="s">
        <v>123</v>
      </c>
    </row>
    <row r="34" spans="1:16" x14ac:dyDescent="0.25">
      <c r="A34" s="207"/>
      <c r="B34" s="207"/>
      <c r="C34" s="207" t="s">
        <v>197</v>
      </c>
      <c r="D34" s="207"/>
      <c r="E34" s="226">
        <v>1521.75</v>
      </c>
      <c r="F34" s="214">
        <v>1521.75</v>
      </c>
      <c r="G34" s="229">
        <v>0</v>
      </c>
      <c r="H34" s="202"/>
      <c r="I34" s="202" t="s">
        <v>121</v>
      </c>
      <c r="J34" s="214">
        <v>2.99</v>
      </c>
      <c r="K34" s="202"/>
      <c r="L34" s="202" t="s">
        <v>120</v>
      </c>
      <c r="M34" s="202"/>
      <c r="N34" s="202" t="s">
        <v>119</v>
      </c>
      <c r="O34" s="202"/>
      <c r="P34" s="202" t="s">
        <v>118</v>
      </c>
    </row>
    <row r="35" spans="1:16" x14ac:dyDescent="0.25">
      <c r="A35" s="207"/>
      <c r="B35" s="207"/>
      <c r="C35" s="207" t="s">
        <v>196</v>
      </c>
      <c r="D35" s="207"/>
      <c r="E35" s="230">
        <v>8562.75</v>
      </c>
      <c r="F35" s="231">
        <v>8562.75</v>
      </c>
      <c r="G35" s="229">
        <v>0</v>
      </c>
      <c r="H35" s="202"/>
      <c r="I35" s="202"/>
      <c r="J35" s="202">
        <v>9785.24</v>
      </c>
      <c r="K35" s="202"/>
      <c r="L35" s="202"/>
      <c r="M35" s="202"/>
      <c r="N35" s="202"/>
      <c r="O35" s="202"/>
      <c r="P35" s="202"/>
    </row>
    <row r="36" spans="1:16" x14ac:dyDescent="0.25">
      <c r="A36" s="207"/>
      <c r="B36" s="207"/>
      <c r="C36" s="207" t="s">
        <v>195</v>
      </c>
      <c r="D36" s="207"/>
      <c r="E36" s="230">
        <v>1540.4</v>
      </c>
      <c r="F36" s="231">
        <v>1540.4</v>
      </c>
      <c r="G36" s="229">
        <v>0</v>
      </c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 x14ac:dyDescent="0.25">
      <c r="A37" s="207"/>
      <c r="B37" s="207"/>
      <c r="C37" s="207" t="s">
        <v>185</v>
      </c>
      <c r="D37" s="207"/>
      <c r="E37" s="226">
        <v>2669.48</v>
      </c>
      <c r="F37" s="214">
        <v>2669.48</v>
      </c>
      <c r="G37" s="229">
        <v>0</v>
      </c>
      <c r="H37" s="202"/>
      <c r="I37" s="203" t="s">
        <v>128</v>
      </c>
      <c r="J37" s="203" t="s">
        <v>215</v>
      </c>
      <c r="K37" s="203" t="s">
        <v>216</v>
      </c>
      <c r="L37" s="218">
        <v>79209.440000000002</v>
      </c>
      <c r="M37" s="218">
        <v>76730.710000000006</v>
      </c>
      <c r="N37" s="203"/>
      <c r="O37" s="202"/>
      <c r="P37" s="202"/>
    </row>
    <row r="38" spans="1:16" x14ac:dyDescent="0.25">
      <c r="A38" s="207"/>
      <c r="B38" s="207"/>
      <c r="C38" s="207" t="s">
        <v>184</v>
      </c>
      <c r="D38" s="207"/>
      <c r="E38" s="226">
        <v>260</v>
      </c>
      <c r="F38" s="214">
        <v>260</v>
      </c>
      <c r="G38" s="229">
        <v>0</v>
      </c>
      <c r="H38" s="202"/>
      <c r="I38" s="203" t="s">
        <v>217</v>
      </c>
      <c r="J38" s="203"/>
      <c r="K38" s="218">
        <v>341.8</v>
      </c>
      <c r="L38" s="218" t="s">
        <v>153</v>
      </c>
      <c r="M38" s="202"/>
      <c r="N38" s="203" t="s">
        <v>119</v>
      </c>
      <c r="O38" s="203" t="s">
        <v>218</v>
      </c>
      <c r="P38" s="203" t="s">
        <v>117</v>
      </c>
    </row>
    <row r="39" spans="1:16" x14ac:dyDescent="0.25">
      <c r="A39" s="207"/>
      <c r="B39" s="207"/>
      <c r="C39" s="207" t="s">
        <v>183</v>
      </c>
      <c r="D39" s="207"/>
      <c r="E39" s="226">
        <v>682.81999999999994</v>
      </c>
      <c r="F39" s="214">
        <v>682.82</v>
      </c>
      <c r="G39" s="229">
        <v>0</v>
      </c>
      <c r="H39" s="202">
        <v>2.11</v>
      </c>
      <c r="I39" s="203" t="s">
        <v>219</v>
      </c>
      <c r="J39" s="203"/>
      <c r="K39" s="218">
        <v>84.19</v>
      </c>
      <c r="L39" s="218" t="s">
        <v>220</v>
      </c>
      <c r="M39" s="202"/>
      <c r="N39" s="203" t="s">
        <v>119</v>
      </c>
      <c r="O39" s="203" t="s">
        <v>221</v>
      </c>
      <c r="P39" s="203" t="s">
        <v>117</v>
      </c>
    </row>
    <row r="40" spans="1:16" x14ac:dyDescent="0.25">
      <c r="A40" s="207"/>
      <c r="B40" s="207"/>
      <c r="C40" s="207" t="s">
        <v>182</v>
      </c>
      <c r="D40" s="207"/>
      <c r="E40" s="226">
        <v>120.85</v>
      </c>
      <c r="F40" s="214">
        <v>120.85</v>
      </c>
      <c r="G40" s="229">
        <v>0</v>
      </c>
      <c r="H40" s="202"/>
      <c r="I40" s="203" t="s">
        <v>222</v>
      </c>
      <c r="J40" s="203"/>
      <c r="K40" s="218">
        <v>118.89</v>
      </c>
      <c r="L40" s="218" t="s">
        <v>220</v>
      </c>
      <c r="M40" s="202"/>
      <c r="N40" s="203" t="s">
        <v>119</v>
      </c>
      <c r="O40" s="203" t="s">
        <v>223</v>
      </c>
      <c r="P40" s="203" t="s">
        <v>117</v>
      </c>
    </row>
    <row r="41" spans="1:16" x14ac:dyDescent="0.25">
      <c r="A41" s="207"/>
      <c r="B41" s="207"/>
      <c r="C41" s="207" t="s">
        <v>181</v>
      </c>
      <c r="D41" s="207"/>
      <c r="E41" s="226">
        <v>9300</v>
      </c>
      <c r="F41" s="214">
        <v>9300</v>
      </c>
      <c r="G41" s="229">
        <v>0</v>
      </c>
      <c r="H41" s="202"/>
      <c r="I41" s="203" t="s">
        <v>224</v>
      </c>
      <c r="J41" s="203"/>
      <c r="K41" s="218">
        <v>30</v>
      </c>
      <c r="L41" s="218" t="s">
        <v>153</v>
      </c>
      <c r="M41" s="202"/>
      <c r="N41" s="203" t="s">
        <v>119</v>
      </c>
      <c r="O41" s="203" t="s">
        <v>225</v>
      </c>
      <c r="P41" s="203" t="s">
        <v>117</v>
      </c>
    </row>
    <row r="42" spans="1:16" x14ac:dyDescent="0.25">
      <c r="A42" s="207"/>
      <c r="B42" s="207"/>
      <c r="C42" s="207" t="s">
        <v>194</v>
      </c>
      <c r="D42" s="207"/>
      <c r="E42" s="226">
        <v>116.46</v>
      </c>
      <c r="F42" s="214">
        <v>116.46</v>
      </c>
      <c r="G42" s="229">
        <v>0</v>
      </c>
      <c r="H42" s="202"/>
      <c r="I42" s="203" t="s">
        <v>224</v>
      </c>
      <c r="J42" s="203"/>
      <c r="K42" s="218">
        <v>74.23</v>
      </c>
      <c r="L42" s="218" t="s">
        <v>220</v>
      </c>
      <c r="M42" s="202"/>
      <c r="N42" s="203" t="s">
        <v>119</v>
      </c>
      <c r="O42" s="203" t="s">
        <v>226</v>
      </c>
      <c r="P42" s="203" t="s">
        <v>117</v>
      </c>
    </row>
    <row r="43" spans="1:16" ht="15.75" thickBot="1" x14ac:dyDescent="0.3">
      <c r="A43" s="207"/>
      <c r="B43" s="207"/>
      <c r="C43" s="207" t="s">
        <v>193</v>
      </c>
      <c r="D43" s="207"/>
      <c r="E43" s="225">
        <v>555</v>
      </c>
      <c r="F43" s="214"/>
      <c r="G43" s="229">
        <v>555</v>
      </c>
      <c r="H43" s="202"/>
      <c r="I43" s="203" t="s">
        <v>227</v>
      </c>
      <c r="J43" s="203"/>
      <c r="K43" s="218">
        <v>7.87</v>
      </c>
      <c r="L43" s="218" t="s">
        <v>220</v>
      </c>
      <c r="M43" s="202"/>
      <c r="N43" s="203" t="s">
        <v>119</v>
      </c>
      <c r="O43" s="203" t="s">
        <v>228</v>
      </c>
      <c r="P43" s="203" t="s">
        <v>117</v>
      </c>
    </row>
    <row r="44" spans="1:16" x14ac:dyDescent="0.25">
      <c r="A44" s="207"/>
      <c r="B44" s="207" t="s">
        <v>180</v>
      </c>
      <c r="C44" s="207"/>
      <c r="D44" s="207"/>
      <c r="E44" s="226">
        <v>102346.05</v>
      </c>
      <c r="F44" s="228">
        <v>101796.26000000001</v>
      </c>
      <c r="G44" s="202"/>
      <c r="H44" s="202"/>
      <c r="I44" s="203" t="s">
        <v>229</v>
      </c>
      <c r="J44" s="203"/>
      <c r="K44" s="218">
        <v>34.659999999999997</v>
      </c>
      <c r="L44" s="218" t="s">
        <v>220</v>
      </c>
      <c r="M44" s="202"/>
      <c r="N44" s="203" t="s">
        <v>119</v>
      </c>
      <c r="O44" s="203" t="s">
        <v>230</v>
      </c>
      <c r="P44" s="203" t="s">
        <v>117</v>
      </c>
    </row>
    <row r="45" spans="1:16" x14ac:dyDescent="0.25">
      <c r="A45" s="207"/>
      <c r="B45" s="207" t="s">
        <v>179</v>
      </c>
      <c r="C45" s="207"/>
      <c r="D45" s="207"/>
      <c r="E45" s="226"/>
      <c r="F45" s="214"/>
      <c r="G45" s="202"/>
      <c r="H45" s="202"/>
      <c r="I45" s="203" t="s">
        <v>231</v>
      </c>
      <c r="J45" s="203"/>
      <c r="K45" s="218">
        <v>84.19</v>
      </c>
      <c r="L45" s="218" t="s">
        <v>220</v>
      </c>
      <c r="M45" s="202"/>
      <c r="N45" s="203" t="s">
        <v>119</v>
      </c>
      <c r="O45" s="203" t="s">
        <v>232</v>
      </c>
      <c r="P45" s="203" t="s">
        <v>117</v>
      </c>
    </row>
    <row r="46" spans="1:16" x14ac:dyDescent="0.25">
      <c r="A46" s="207"/>
      <c r="B46" s="207"/>
      <c r="C46" s="207" t="s">
        <v>178</v>
      </c>
      <c r="D46" s="207"/>
      <c r="E46" s="230">
        <v>14242.010000000002</v>
      </c>
      <c r="F46" s="231">
        <v>14249.33</v>
      </c>
      <c r="G46" s="235">
        <v>-7.31999999999789</v>
      </c>
      <c r="H46" s="231"/>
      <c r="I46" s="203" t="s">
        <v>233</v>
      </c>
      <c r="J46" s="203"/>
      <c r="K46" s="218">
        <v>47.49</v>
      </c>
      <c r="L46" s="218" t="s">
        <v>220</v>
      </c>
      <c r="M46" s="202"/>
      <c r="N46" s="203" t="s">
        <v>119</v>
      </c>
      <c r="O46" s="203" t="s">
        <v>234</v>
      </c>
      <c r="P46" s="203" t="s">
        <v>117</v>
      </c>
    </row>
    <row r="47" spans="1:16" x14ac:dyDescent="0.25">
      <c r="A47" s="207"/>
      <c r="B47" s="207"/>
      <c r="C47" s="207" t="s">
        <v>69</v>
      </c>
      <c r="D47" s="207"/>
      <c r="E47" s="226">
        <v>11387.73</v>
      </c>
      <c r="F47" s="214">
        <v>11387.73</v>
      </c>
      <c r="G47" s="229">
        <v>0</v>
      </c>
      <c r="H47" s="214"/>
      <c r="I47" s="203" t="s">
        <v>235</v>
      </c>
      <c r="J47" s="203"/>
      <c r="K47" s="218">
        <v>30</v>
      </c>
      <c r="L47" s="218" t="s">
        <v>167</v>
      </c>
      <c r="M47" s="202"/>
      <c r="N47" s="203" t="s">
        <v>119</v>
      </c>
      <c r="O47" s="203" t="s">
        <v>236</v>
      </c>
      <c r="P47" s="203" t="s">
        <v>117</v>
      </c>
    </row>
    <row r="48" spans="1:16" x14ac:dyDescent="0.25">
      <c r="A48" s="207"/>
      <c r="B48" s="207"/>
      <c r="C48" s="207" t="s">
        <v>91</v>
      </c>
      <c r="D48" s="207"/>
      <c r="E48" s="226">
        <v>645.72</v>
      </c>
      <c r="F48" s="214">
        <v>645.72</v>
      </c>
      <c r="G48" s="229">
        <v>0</v>
      </c>
      <c r="H48" s="214"/>
      <c r="I48" s="203" t="s">
        <v>237</v>
      </c>
      <c r="J48" s="203"/>
      <c r="K48" s="218">
        <v>97.91</v>
      </c>
      <c r="L48" s="218" t="s">
        <v>220</v>
      </c>
      <c r="M48" s="202"/>
      <c r="N48" s="203" t="s">
        <v>119</v>
      </c>
      <c r="O48" s="203" t="s">
        <v>238</v>
      </c>
      <c r="P48" s="203" t="s">
        <v>117</v>
      </c>
    </row>
    <row r="49" spans="1:16" x14ac:dyDescent="0.25">
      <c r="A49" s="207"/>
      <c r="B49" s="207"/>
      <c r="C49" s="207" t="s">
        <v>93</v>
      </c>
      <c r="D49" s="207"/>
      <c r="E49" s="226">
        <v>7805.7</v>
      </c>
      <c r="F49" s="214">
        <v>7805.7</v>
      </c>
      <c r="G49" s="229">
        <v>0</v>
      </c>
      <c r="H49" s="214"/>
      <c r="I49" s="203" t="s">
        <v>237</v>
      </c>
      <c r="J49" s="203"/>
      <c r="K49" s="218">
        <v>62.37</v>
      </c>
      <c r="L49" s="218" t="s">
        <v>220</v>
      </c>
      <c r="M49" s="202"/>
      <c r="N49" s="203" t="s">
        <v>119</v>
      </c>
      <c r="O49" s="203" t="s">
        <v>239</v>
      </c>
      <c r="P49" s="203" t="s">
        <v>117</v>
      </c>
    </row>
    <row r="50" spans="1:16" x14ac:dyDescent="0.25">
      <c r="A50" s="207"/>
      <c r="B50" s="207"/>
      <c r="C50" s="207" t="s">
        <v>92</v>
      </c>
      <c r="D50" s="207"/>
      <c r="E50" s="226">
        <v>1014.45</v>
      </c>
      <c r="F50" s="214">
        <v>1014.45</v>
      </c>
      <c r="G50" s="229">
        <v>0</v>
      </c>
      <c r="H50" s="214"/>
      <c r="I50" s="203" t="s">
        <v>237</v>
      </c>
      <c r="J50" s="203"/>
      <c r="K50" s="218">
        <v>19.78</v>
      </c>
      <c r="L50" s="218" t="s">
        <v>220</v>
      </c>
      <c r="M50" s="202"/>
      <c r="N50" s="203" t="s">
        <v>119</v>
      </c>
      <c r="O50" s="203" t="s">
        <v>240</v>
      </c>
      <c r="P50" s="203" t="s">
        <v>117</v>
      </c>
    </row>
    <row r="51" spans="1:16" x14ac:dyDescent="0.25">
      <c r="A51" s="207"/>
      <c r="B51" s="207"/>
      <c r="C51" s="207" t="s">
        <v>177</v>
      </c>
      <c r="D51" s="207"/>
      <c r="E51" s="226">
        <v>2544.1</v>
      </c>
      <c r="F51" s="214">
        <v>2544.1</v>
      </c>
      <c r="G51" s="229">
        <v>0</v>
      </c>
      <c r="H51" s="214"/>
      <c r="I51" s="203" t="s">
        <v>241</v>
      </c>
      <c r="J51" s="203"/>
      <c r="K51" s="218">
        <v>155.41999999999999</v>
      </c>
      <c r="L51" s="218" t="s">
        <v>220</v>
      </c>
      <c r="M51" s="202"/>
      <c r="N51" s="203" t="s">
        <v>119</v>
      </c>
      <c r="O51" s="203" t="s">
        <v>242</v>
      </c>
      <c r="P51" s="203" t="s">
        <v>117</v>
      </c>
    </row>
    <row r="52" spans="1:16" x14ac:dyDescent="0.25">
      <c r="A52" s="207"/>
      <c r="B52" s="207"/>
      <c r="C52" s="207" t="s">
        <v>62</v>
      </c>
      <c r="D52" s="207"/>
      <c r="E52" s="226">
        <v>50.53</v>
      </c>
      <c r="F52" s="214">
        <v>50.53</v>
      </c>
      <c r="G52" s="229">
        <v>0</v>
      </c>
      <c r="H52" s="214"/>
      <c r="I52" s="203" t="s">
        <v>241</v>
      </c>
      <c r="J52" s="203"/>
      <c r="K52" s="218">
        <v>4.63</v>
      </c>
      <c r="L52" s="218" t="s">
        <v>120</v>
      </c>
      <c r="M52" s="202"/>
      <c r="N52" s="203" t="s">
        <v>119</v>
      </c>
      <c r="O52" s="203" t="s">
        <v>243</v>
      </c>
      <c r="P52" s="203" t="s">
        <v>117</v>
      </c>
    </row>
    <row r="53" spans="1:16" x14ac:dyDescent="0.25">
      <c r="A53" s="207"/>
      <c r="B53" s="207"/>
      <c r="C53" s="207" t="s">
        <v>63</v>
      </c>
      <c r="D53" s="207"/>
      <c r="E53" s="226">
        <v>1302.79</v>
      </c>
      <c r="F53" s="214">
        <v>1302.79</v>
      </c>
      <c r="G53" s="229">
        <v>0</v>
      </c>
      <c r="H53" s="214" t="s">
        <v>244</v>
      </c>
      <c r="I53" s="203" t="s">
        <v>245</v>
      </c>
      <c r="J53" s="203"/>
      <c r="K53" s="218">
        <v>112.23</v>
      </c>
      <c r="L53" s="218" t="s">
        <v>220</v>
      </c>
      <c r="M53" s="202"/>
      <c r="N53" s="203" t="s">
        <v>119</v>
      </c>
      <c r="O53" s="203" t="s">
        <v>246</v>
      </c>
      <c r="P53" s="203" t="s">
        <v>117</v>
      </c>
    </row>
    <row r="54" spans="1:16" x14ac:dyDescent="0.25">
      <c r="A54" s="207"/>
      <c r="B54" s="207"/>
      <c r="C54" s="207" t="s">
        <v>89</v>
      </c>
      <c r="D54" s="207"/>
      <c r="E54" s="226">
        <v>408.75</v>
      </c>
      <c r="F54" s="214">
        <v>408.75</v>
      </c>
      <c r="G54" s="229">
        <v>0</v>
      </c>
      <c r="H54" s="202"/>
      <c r="I54" s="203" t="s">
        <v>247</v>
      </c>
      <c r="J54" s="203"/>
      <c r="K54" s="218">
        <v>112.85</v>
      </c>
      <c r="L54" s="218" t="s">
        <v>220</v>
      </c>
      <c r="M54" s="202"/>
      <c r="N54" s="203" t="s">
        <v>119</v>
      </c>
      <c r="O54" s="203" t="s">
        <v>248</v>
      </c>
      <c r="P54" s="203" t="s">
        <v>117</v>
      </c>
    </row>
    <row r="55" spans="1:16" x14ac:dyDescent="0.25">
      <c r="A55" s="207"/>
      <c r="B55" s="207"/>
      <c r="C55" s="207" t="s">
        <v>90</v>
      </c>
      <c r="D55" s="207"/>
      <c r="E55" s="226">
        <v>580.34</v>
      </c>
      <c r="F55" s="214">
        <v>580.34</v>
      </c>
      <c r="G55" s="229">
        <v>0</v>
      </c>
      <c r="H55" s="202"/>
      <c r="I55" s="203" t="s">
        <v>249</v>
      </c>
      <c r="J55" s="203"/>
      <c r="K55" s="218">
        <v>73.319999999999993</v>
      </c>
      <c r="L55" s="218" t="s">
        <v>220</v>
      </c>
      <c r="M55" s="202"/>
      <c r="N55" s="203" t="s">
        <v>119</v>
      </c>
      <c r="O55" s="203" t="s">
        <v>250</v>
      </c>
      <c r="P55" s="203" t="s">
        <v>117</v>
      </c>
    </row>
    <row r="56" spans="1:16" x14ac:dyDescent="0.25">
      <c r="A56" s="207"/>
      <c r="B56" s="207"/>
      <c r="C56" s="207" t="s">
        <v>70</v>
      </c>
      <c r="D56" s="207"/>
      <c r="E56" s="226">
        <v>998.65</v>
      </c>
      <c r="F56" s="214">
        <v>998.65</v>
      </c>
      <c r="G56" s="229">
        <v>0</v>
      </c>
      <c r="H56" s="202" t="s">
        <v>251</v>
      </c>
      <c r="I56" s="219" t="s">
        <v>252</v>
      </c>
      <c r="J56" s="220">
        <v>4.91</v>
      </c>
      <c r="K56" s="202"/>
      <c r="L56" s="220" t="s">
        <v>220</v>
      </c>
      <c r="M56" s="221"/>
      <c r="N56" s="219" t="s">
        <v>119</v>
      </c>
      <c r="O56" s="219" t="s">
        <v>253</v>
      </c>
      <c r="P56" s="219" t="s">
        <v>117</v>
      </c>
    </row>
    <row r="57" spans="1:16" x14ac:dyDescent="0.25">
      <c r="A57" s="207"/>
      <c r="B57" s="207"/>
      <c r="C57" s="207" t="s">
        <v>99</v>
      </c>
      <c r="D57" s="207"/>
      <c r="E57" s="226">
        <v>586.51</v>
      </c>
      <c r="F57" s="214">
        <v>586.51</v>
      </c>
      <c r="G57" s="229">
        <v>0</v>
      </c>
      <c r="H57" s="202" t="s">
        <v>251</v>
      </c>
      <c r="I57" s="219" t="s">
        <v>254</v>
      </c>
      <c r="J57" s="220">
        <v>7.44</v>
      </c>
      <c r="K57" s="202"/>
      <c r="L57" s="220" t="s">
        <v>220</v>
      </c>
      <c r="M57" s="221"/>
      <c r="N57" s="219" t="s">
        <v>119</v>
      </c>
      <c r="O57" s="219" t="s">
        <v>255</v>
      </c>
      <c r="P57" s="219" t="s">
        <v>117</v>
      </c>
    </row>
    <row r="58" spans="1:16" x14ac:dyDescent="0.25">
      <c r="A58" s="207"/>
      <c r="B58" s="207"/>
      <c r="C58" s="207" t="s">
        <v>176</v>
      </c>
      <c r="D58" s="207"/>
      <c r="E58" s="226">
        <v>102.48</v>
      </c>
      <c r="F58" s="214">
        <v>102.48</v>
      </c>
      <c r="G58" s="229">
        <v>0</v>
      </c>
      <c r="H58" s="202" t="s">
        <v>251</v>
      </c>
      <c r="I58" s="219" t="s">
        <v>256</v>
      </c>
      <c r="J58" s="220">
        <v>94</v>
      </c>
      <c r="K58" s="202"/>
      <c r="L58" s="220" t="s">
        <v>167</v>
      </c>
      <c r="M58" s="221"/>
      <c r="N58" s="219" t="s">
        <v>119</v>
      </c>
      <c r="O58" s="219" t="s">
        <v>257</v>
      </c>
      <c r="P58" s="219" t="s">
        <v>117</v>
      </c>
    </row>
    <row r="59" spans="1:16" x14ac:dyDescent="0.25">
      <c r="A59" s="207"/>
      <c r="B59" s="207"/>
      <c r="C59" s="207" t="s">
        <v>100</v>
      </c>
      <c r="D59" s="207"/>
      <c r="E59" s="226">
        <v>741.15</v>
      </c>
      <c r="F59" s="214">
        <v>741.15</v>
      </c>
      <c r="G59" s="229">
        <v>0</v>
      </c>
      <c r="H59" s="202" t="s">
        <v>251</v>
      </c>
      <c r="I59" s="219" t="s">
        <v>258</v>
      </c>
      <c r="J59" s="220">
        <v>30</v>
      </c>
      <c r="K59" s="202"/>
      <c r="L59" s="220" t="s">
        <v>259</v>
      </c>
      <c r="M59" s="221"/>
      <c r="N59" s="219" t="s">
        <v>119</v>
      </c>
      <c r="O59" s="219" t="s">
        <v>260</v>
      </c>
      <c r="P59" s="219" t="s">
        <v>117</v>
      </c>
    </row>
    <row r="60" spans="1:16" x14ac:dyDescent="0.25">
      <c r="A60" s="207"/>
      <c r="B60" s="207"/>
      <c r="C60" s="207" t="s">
        <v>71</v>
      </c>
      <c r="D60" s="207"/>
      <c r="E60" s="226">
        <v>693.13</v>
      </c>
      <c r="F60" s="214">
        <v>693.13</v>
      </c>
      <c r="G60" s="229">
        <v>0</v>
      </c>
      <c r="H60" s="202" t="s">
        <v>251</v>
      </c>
      <c r="I60" s="219" t="s">
        <v>258</v>
      </c>
      <c r="J60" s="220">
        <v>162.52000000000001</v>
      </c>
      <c r="K60" s="202"/>
      <c r="L60" s="220" t="s">
        <v>220</v>
      </c>
      <c r="M60" s="221"/>
      <c r="N60" s="219" t="s">
        <v>119</v>
      </c>
      <c r="O60" s="219" t="s">
        <v>261</v>
      </c>
      <c r="P60" s="219" t="s">
        <v>117</v>
      </c>
    </row>
    <row r="61" spans="1:16" x14ac:dyDescent="0.25">
      <c r="A61" s="207"/>
      <c r="B61" s="207"/>
      <c r="C61" s="207" t="s">
        <v>192</v>
      </c>
      <c r="D61" s="207"/>
      <c r="E61" s="226"/>
      <c r="F61" s="214"/>
      <c r="G61" s="229">
        <v>0</v>
      </c>
      <c r="H61" s="202" t="s">
        <v>251</v>
      </c>
      <c r="I61" s="219" t="s">
        <v>262</v>
      </c>
      <c r="J61" s="220">
        <v>37.630000000000003</v>
      </c>
      <c r="K61" s="202"/>
      <c r="L61" s="220" t="s">
        <v>220</v>
      </c>
      <c r="M61" s="221"/>
      <c r="N61" s="219" t="s">
        <v>119</v>
      </c>
      <c r="O61" s="219" t="s">
        <v>263</v>
      </c>
      <c r="P61" s="219" t="s">
        <v>117</v>
      </c>
    </row>
    <row r="62" spans="1:16" x14ac:dyDescent="0.25">
      <c r="A62" s="207"/>
      <c r="B62" s="207"/>
      <c r="C62" s="207" t="s">
        <v>94</v>
      </c>
      <c r="D62" s="207"/>
      <c r="E62" s="226">
        <v>929.11</v>
      </c>
      <c r="F62" s="214">
        <v>929.11</v>
      </c>
      <c r="G62" s="229">
        <v>0</v>
      </c>
      <c r="H62" s="202" t="s">
        <v>251</v>
      </c>
      <c r="I62" s="219" t="s">
        <v>264</v>
      </c>
      <c r="J62" s="220">
        <v>195.92</v>
      </c>
      <c r="K62" s="202"/>
      <c r="L62" s="220" t="s">
        <v>220</v>
      </c>
      <c r="M62" s="221"/>
      <c r="N62" s="219" t="s">
        <v>119</v>
      </c>
      <c r="O62" s="219" t="s">
        <v>265</v>
      </c>
      <c r="P62" s="219" t="s">
        <v>117</v>
      </c>
    </row>
    <row r="63" spans="1:16" x14ac:dyDescent="0.25">
      <c r="A63" s="207"/>
      <c r="B63" s="207"/>
      <c r="C63" s="207" t="s">
        <v>175</v>
      </c>
      <c r="D63" s="207"/>
      <c r="E63" s="226">
        <v>1015.08</v>
      </c>
      <c r="F63" s="214">
        <v>1015.08</v>
      </c>
      <c r="G63" s="229">
        <v>0</v>
      </c>
      <c r="H63" s="202" t="s">
        <v>251</v>
      </c>
      <c r="I63" s="219" t="s">
        <v>264</v>
      </c>
      <c r="J63" s="220">
        <v>111.85</v>
      </c>
      <c r="K63" s="202"/>
      <c r="L63" s="220" t="s">
        <v>220</v>
      </c>
      <c r="M63" s="221"/>
      <c r="N63" s="219" t="s">
        <v>119</v>
      </c>
      <c r="O63" s="219" t="s">
        <v>266</v>
      </c>
      <c r="P63" s="219" t="s">
        <v>117</v>
      </c>
    </row>
    <row r="64" spans="1:16" x14ac:dyDescent="0.25">
      <c r="A64" s="207"/>
      <c r="B64" s="207"/>
      <c r="C64" s="207" t="s">
        <v>267</v>
      </c>
      <c r="D64" s="207"/>
      <c r="E64" s="226">
        <v>3400</v>
      </c>
      <c r="F64" s="214">
        <v>6800</v>
      </c>
      <c r="G64" s="229">
        <v>0</v>
      </c>
      <c r="H64" s="202"/>
      <c r="I64" s="203" t="s">
        <v>217</v>
      </c>
      <c r="J64" s="203"/>
      <c r="K64" s="218">
        <v>103.55</v>
      </c>
      <c r="L64" s="218" t="s">
        <v>268</v>
      </c>
      <c r="M64" s="202"/>
      <c r="N64" s="203" t="s">
        <v>119</v>
      </c>
      <c r="O64" s="203" t="s">
        <v>269</v>
      </c>
      <c r="P64" s="203" t="s">
        <v>122</v>
      </c>
    </row>
    <row r="65" spans="1:16" x14ac:dyDescent="0.25">
      <c r="A65" s="207"/>
      <c r="B65" s="207"/>
      <c r="C65" s="207" t="s">
        <v>270</v>
      </c>
      <c r="D65" s="207"/>
      <c r="E65" s="226">
        <v>3400</v>
      </c>
      <c r="F65" s="214"/>
      <c r="G65" s="229">
        <v>0</v>
      </c>
      <c r="H65" s="202"/>
      <c r="I65" s="203" t="s">
        <v>217</v>
      </c>
      <c r="J65" s="203"/>
      <c r="K65" s="218">
        <v>215.89</v>
      </c>
      <c r="L65" s="218" t="s">
        <v>271</v>
      </c>
      <c r="M65" s="202"/>
      <c r="N65" s="203" t="s">
        <v>119</v>
      </c>
      <c r="O65" s="203" t="s">
        <v>272</v>
      </c>
      <c r="P65" s="203" t="s">
        <v>122</v>
      </c>
    </row>
    <row r="66" spans="1:16" x14ac:dyDescent="0.25">
      <c r="A66" s="207"/>
      <c r="B66" s="207"/>
      <c r="C66" s="207" t="s">
        <v>273</v>
      </c>
      <c r="D66" s="207"/>
      <c r="E66" s="233">
        <v>2582</v>
      </c>
      <c r="F66" s="202"/>
      <c r="G66" s="229">
        <v>5146</v>
      </c>
      <c r="H66" s="202"/>
      <c r="I66" s="203" t="s">
        <v>219</v>
      </c>
      <c r="J66" s="203"/>
      <c r="K66" s="218">
        <v>19.5</v>
      </c>
      <c r="L66" s="218" t="s">
        <v>124</v>
      </c>
      <c r="M66" s="202"/>
      <c r="N66" s="203" t="s">
        <v>119</v>
      </c>
      <c r="O66" s="203" t="s">
        <v>123</v>
      </c>
      <c r="P66" s="203" t="s">
        <v>122</v>
      </c>
    </row>
    <row r="67" spans="1:16" x14ac:dyDescent="0.25">
      <c r="A67" s="207"/>
      <c r="B67" s="207"/>
      <c r="C67" s="207" t="s">
        <v>274</v>
      </c>
      <c r="D67" s="207"/>
      <c r="E67" s="233">
        <v>2582</v>
      </c>
      <c r="F67" s="202"/>
      <c r="G67" s="229"/>
      <c r="H67" s="202"/>
      <c r="I67" s="203"/>
      <c r="J67" s="203"/>
      <c r="K67" s="218"/>
      <c r="L67" s="218"/>
      <c r="M67" s="202"/>
      <c r="N67" s="203"/>
      <c r="O67" s="203"/>
      <c r="P67" s="203"/>
    </row>
    <row r="68" spans="1:16" x14ac:dyDescent="0.25">
      <c r="A68" s="207"/>
      <c r="B68" s="207"/>
      <c r="C68" s="207" t="s">
        <v>72</v>
      </c>
      <c r="D68" s="207"/>
      <c r="E68" s="226">
        <v>2975.3599999999997</v>
      </c>
      <c r="F68" s="214">
        <v>1241.3599999999999</v>
      </c>
      <c r="G68" s="229">
        <v>6134</v>
      </c>
      <c r="H68" s="202" t="s">
        <v>275</v>
      </c>
      <c r="I68" s="203"/>
      <c r="J68" s="203"/>
      <c r="K68" s="218"/>
      <c r="L68" s="218"/>
      <c r="M68" s="202"/>
      <c r="N68" s="203"/>
      <c r="O68" s="203"/>
      <c r="P68" s="203"/>
    </row>
    <row r="69" spans="1:16" x14ac:dyDescent="0.25">
      <c r="A69" s="207"/>
      <c r="B69" s="207"/>
      <c r="C69" s="207"/>
      <c r="D69" s="207"/>
      <c r="E69" s="226">
        <v>3200</v>
      </c>
      <c r="F69" s="214"/>
      <c r="G69" s="229"/>
      <c r="H69" s="202"/>
      <c r="I69" s="203"/>
      <c r="J69" s="203"/>
      <c r="K69" s="218"/>
      <c r="L69" s="218"/>
      <c r="M69" s="202"/>
      <c r="N69" s="203"/>
      <c r="O69" s="203"/>
      <c r="P69" s="203"/>
    </row>
    <row r="70" spans="1:16" x14ac:dyDescent="0.25">
      <c r="A70" s="207"/>
      <c r="B70" s="207"/>
      <c r="C70" s="207"/>
      <c r="D70" s="207"/>
      <c r="E70" s="226">
        <v>1200</v>
      </c>
      <c r="F70" s="214"/>
      <c r="G70" s="229"/>
      <c r="H70" s="202"/>
      <c r="I70" s="203"/>
      <c r="J70" s="203"/>
      <c r="K70" s="218"/>
      <c r="L70" s="218"/>
      <c r="M70" s="202"/>
      <c r="N70" s="203"/>
      <c r="O70" s="203"/>
      <c r="P70" s="203"/>
    </row>
    <row r="71" spans="1:16" x14ac:dyDescent="0.25">
      <c r="A71" s="207"/>
      <c r="B71" s="207"/>
      <c r="C71" s="207" t="s">
        <v>276</v>
      </c>
      <c r="D71" s="207"/>
      <c r="E71" s="233">
        <v>10612</v>
      </c>
      <c r="F71" s="202"/>
      <c r="G71" s="229"/>
      <c r="H71" s="202"/>
      <c r="I71" s="203"/>
      <c r="J71" s="203"/>
      <c r="K71" s="218">
        <v>147.86000000000001</v>
      </c>
      <c r="L71" s="218" t="s">
        <v>277</v>
      </c>
      <c r="M71" s="202"/>
      <c r="N71" s="203" t="s">
        <v>119</v>
      </c>
      <c r="O71" s="203" t="s">
        <v>278</v>
      </c>
      <c r="P71" s="203" t="s">
        <v>122</v>
      </c>
    </row>
    <row r="72" spans="1:16" x14ac:dyDescent="0.25">
      <c r="A72" s="207"/>
      <c r="B72" s="207"/>
      <c r="C72" s="207" t="s">
        <v>279</v>
      </c>
      <c r="D72" s="207"/>
      <c r="E72" s="233">
        <v>10612</v>
      </c>
      <c r="F72" s="202"/>
      <c r="G72" s="229"/>
      <c r="H72" s="202"/>
      <c r="I72" s="203"/>
      <c r="J72" s="203"/>
      <c r="K72" s="218">
        <v>349.98</v>
      </c>
      <c r="L72" s="218" t="s">
        <v>280</v>
      </c>
      <c r="M72" s="202"/>
      <c r="N72" s="203" t="s">
        <v>119</v>
      </c>
      <c r="O72" s="203" t="s">
        <v>281</v>
      </c>
      <c r="P72" s="203" t="s">
        <v>122</v>
      </c>
    </row>
    <row r="73" spans="1:16" x14ac:dyDescent="0.25">
      <c r="A73" s="207"/>
      <c r="B73" s="207"/>
      <c r="C73" s="207" t="s">
        <v>282</v>
      </c>
      <c r="D73" s="207"/>
      <c r="E73" s="233">
        <v>6855</v>
      </c>
      <c r="F73" s="202"/>
      <c r="G73" s="229"/>
      <c r="H73" s="202"/>
      <c r="I73" s="203" t="s">
        <v>222</v>
      </c>
      <c r="J73" s="203"/>
      <c r="K73" s="218">
        <v>178.81</v>
      </c>
      <c r="L73" s="218" t="s">
        <v>283</v>
      </c>
      <c r="M73" s="202"/>
      <c r="N73" s="203" t="s">
        <v>119</v>
      </c>
      <c r="O73" s="203" t="s">
        <v>284</v>
      </c>
      <c r="P73" s="203" t="s">
        <v>122</v>
      </c>
    </row>
    <row r="74" spans="1:16" x14ac:dyDescent="0.25">
      <c r="A74" s="207"/>
      <c r="B74" s="207"/>
      <c r="C74" s="207" t="s">
        <v>285</v>
      </c>
      <c r="D74" s="207"/>
      <c r="E74" s="233">
        <v>25000</v>
      </c>
      <c r="F74" s="214"/>
      <c r="G74" s="229">
        <v>25000</v>
      </c>
      <c r="H74" s="202"/>
      <c r="I74" s="203" t="s">
        <v>286</v>
      </c>
      <c r="J74" s="203"/>
      <c r="K74" s="218">
        <v>144.97999999999999</v>
      </c>
      <c r="L74" s="218" t="s">
        <v>287</v>
      </c>
      <c r="M74" s="202"/>
      <c r="N74" s="203" t="s">
        <v>119</v>
      </c>
      <c r="O74" s="203" t="s">
        <v>288</v>
      </c>
      <c r="P74" s="203" t="s">
        <v>122</v>
      </c>
    </row>
    <row r="75" spans="1:16" x14ac:dyDescent="0.25">
      <c r="A75" s="207"/>
      <c r="B75" s="207"/>
      <c r="C75" s="207" t="s">
        <v>191</v>
      </c>
      <c r="D75" s="207"/>
      <c r="E75" s="226">
        <v>1228.8</v>
      </c>
      <c r="F75" s="214">
        <v>1228.8</v>
      </c>
      <c r="G75" s="229">
        <v>0</v>
      </c>
      <c r="H75" s="202"/>
      <c r="I75" s="203" t="s">
        <v>224</v>
      </c>
      <c r="J75" s="203"/>
      <c r="K75" s="218">
        <v>1469</v>
      </c>
      <c r="L75" s="218" t="s">
        <v>289</v>
      </c>
      <c r="M75" s="202"/>
      <c r="N75" s="203" t="s">
        <v>119</v>
      </c>
      <c r="O75" s="203" t="s">
        <v>290</v>
      </c>
      <c r="P75" s="203" t="s">
        <v>122</v>
      </c>
    </row>
    <row r="76" spans="1:16" x14ac:dyDescent="0.25">
      <c r="A76" s="207"/>
      <c r="B76" s="207"/>
      <c r="C76" s="207" t="s">
        <v>64</v>
      </c>
      <c r="D76" s="207"/>
      <c r="E76" s="226"/>
      <c r="F76" s="214"/>
      <c r="G76" s="229">
        <v>0</v>
      </c>
      <c r="H76" s="202"/>
      <c r="I76" s="203" t="s">
        <v>227</v>
      </c>
      <c r="J76" s="203"/>
      <c r="K76" s="218">
        <v>252.35</v>
      </c>
      <c r="L76" s="218" t="s">
        <v>291</v>
      </c>
      <c r="M76" s="202"/>
      <c r="N76" s="203" t="s">
        <v>119</v>
      </c>
      <c r="O76" s="203" t="s">
        <v>292</v>
      </c>
      <c r="P76" s="203" t="s">
        <v>122</v>
      </c>
    </row>
    <row r="77" spans="1:16" x14ac:dyDescent="0.25">
      <c r="A77" s="207"/>
      <c r="B77" s="207"/>
      <c r="C77" s="207"/>
      <c r="D77" s="207" t="s">
        <v>190</v>
      </c>
      <c r="E77" s="226">
        <v>51.25</v>
      </c>
      <c r="F77" s="214"/>
      <c r="G77" s="229"/>
      <c r="H77" s="202"/>
      <c r="I77" s="203" t="s">
        <v>227</v>
      </c>
      <c r="J77" s="203"/>
      <c r="K77" s="218">
        <v>630.95000000000005</v>
      </c>
      <c r="L77" s="218" t="s">
        <v>293</v>
      </c>
      <c r="M77" s="202"/>
      <c r="N77" s="203" t="s">
        <v>119</v>
      </c>
      <c r="O77" s="203" t="s">
        <v>294</v>
      </c>
      <c r="P77" s="203" t="s">
        <v>122</v>
      </c>
    </row>
    <row r="78" spans="1:16" ht="15.75" thickBot="1" x14ac:dyDescent="0.3">
      <c r="A78" s="207"/>
      <c r="B78" s="207" t="s">
        <v>65</v>
      </c>
      <c r="C78" s="207"/>
      <c r="D78" s="207" t="s">
        <v>189</v>
      </c>
      <c r="E78" s="225">
        <v>836.17</v>
      </c>
      <c r="F78" s="214"/>
      <c r="G78" s="229"/>
      <c r="H78" s="202"/>
      <c r="I78" s="203" t="s">
        <v>227</v>
      </c>
      <c r="J78" s="203"/>
      <c r="K78" s="218">
        <v>30.94</v>
      </c>
      <c r="L78" s="218" t="s">
        <v>295</v>
      </c>
      <c r="M78" s="202"/>
      <c r="N78" s="203" t="s">
        <v>119</v>
      </c>
      <c r="O78" s="203" t="s">
        <v>296</v>
      </c>
      <c r="P78" s="203" t="s">
        <v>122</v>
      </c>
    </row>
    <row r="79" spans="1:16" x14ac:dyDescent="0.25">
      <c r="A79" s="202"/>
      <c r="B79" s="202"/>
      <c r="C79" s="207" t="s">
        <v>188</v>
      </c>
      <c r="D79" s="207"/>
      <c r="E79" s="226">
        <v>867.92</v>
      </c>
      <c r="F79" s="214">
        <v>1251.92</v>
      </c>
      <c r="G79" s="229">
        <v>-384.00000000000011</v>
      </c>
      <c r="H79" s="202"/>
      <c r="I79" s="203" t="s">
        <v>229</v>
      </c>
      <c r="J79" s="203"/>
      <c r="K79" s="218">
        <v>152.94999999999999</v>
      </c>
      <c r="L79" s="218" t="s">
        <v>297</v>
      </c>
      <c r="M79" s="202"/>
      <c r="N79" s="203" t="s">
        <v>119</v>
      </c>
      <c r="O79" s="203" t="s">
        <v>298</v>
      </c>
      <c r="P79" s="203" t="s">
        <v>122</v>
      </c>
    </row>
    <row r="80" spans="1:16" ht="15.75" thickBot="1" x14ac:dyDescent="0.3">
      <c r="A80" s="207" t="s">
        <v>66</v>
      </c>
      <c r="B80" s="207"/>
      <c r="C80" s="207" t="s">
        <v>187</v>
      </c>
      <c r="D80" s="207"/>
      <c r="E80" s="227">
        <v>384</v>
      </c>
      <c r="F80" s="214"/>
      <c r="G80" s="229">
        <v>384</v>
      </c>
      <c r="H80" s="202"/>
      <c r="I80" s="203" t="s">
        <v>229</v>
      </c>
      <c r="J80" s="203"/>
      <c r="K80" s="218">
        <v>31.99</v>
      </c>
      <c r="L80" s="218" t="s">
        <v>299</v>
      </c>
      <c r="M80" s="202"/>
      <c r="N80" s="203" t="s">
        <v>119</v>
      </c>
      <c r="O80" s="203" t="s">
        <v>300</v>
      </c>
      <c r="P80" s="203" t="s">
        <v>122</v>
      </c>
    </row>
    <row r="81" spans="3:16" ht="15.75" thickBot="1" x14ac:dyDescent="0.3">
      <c r="C81" s="207"/>
      <c r="D81" s="207"/>
      <c r="E81" s="222">
        <v>119947.31</v>
      </c>
      <c r="F81" s="228"/>
      <c r="G81" s="232"/>
      <c r="H81" s="202"/>
      <c r="I81" s="203" t="s">
        <v>231</v>
      </c>
      <c r="J81" s="203"/>
      <c r="K81" s="218">
        <v>350</v>
      </c>
      <c r="L81" s="218" t="s">
        <v>301</v>
      </c>
      <c r="M81" s="202"/>
      <c r="N81" s="203" t="s">
        <v>119</v>
      </c>
      <c r="O81" s="203" t="s">
        <v>302</v>
      </c>
      <c r="P81" s="203" t="s">
        <v>122</v>
      </c>
    </row>
    <row r="82" spans="3:16" ht="15.75" thickBot="1" x14ac:dyDescent="0.3">
      <c r="C82" s="207"/>
      <c r="D82" s="207"/>
      <c r="E82" s="222">
        <v>-17601.259999999995</v>
      </c>
      <c r="F82" s="214"/>
      <c r="G82" s="202"/>
      <c r="H82" s="202"/>
      <c r="I82" s="203" t="s">
        <v>231</v>
      </c>
      <c r="J82" s="219"/>
      <c r="K82" s="234">
        <v>166.68</v>
      </c>
      <c r="L82" s="220" t="s">
        <v>303</v>
      </c>
      <c r="M82" s="221"/>
      <c r="N82" s="219" t="s">
        <v>119</v>
      </c>
      <c r="O82" s="219" t="s">
        <v>304</v>
      </c>
      <c r="P82" s="219" t="s">
        <v>122</v>
      </c>
    </row>
    <row r="83" spans="3:16" ht="15.75" thickBot="1" x14ac:dyDescent="0.3">
      <c r="C83" s="207"/>
      <c r="D83" s="207"/>
      <c r="E83" s="224">
        <v>-17601.259999999995</v>
      </c>
      <c r="F83" s="214"/>
      <c r="G83" s="202"/>
      <c r="H83" s="202"/>
      <c r="I83" s="203" t="s">
        <v>235</v>
      </c>
      <c r="J83" s="219"/>
      <c r="K83" s="234">
        <v>236.51</v>
      </c>
      <c r="L83" s="220" t="s">
        <v>305</v>
      </c>
      <c r="M83" s="221"/>
      <c r="N83" s="219" t="s">
        <v>119</v>
      </c>
      <c r="O83" s="219" t="s">
        <v>306</v>
      </c>
      <c r="P83" s="219" t="s">
        <v>122</v>
      </c>
    </row>
    <row r="84" spans="3:16" ht="15.75" thickTop="1" x14ac:dyDescent="0.25">
      <c r="C84" s="202"/>
      <c r="D84" s="202"/>
      <c r="E84" s="202"/>
      <c r="F84" s="202"/>
      <c r="G84" s="202"/>
      <c r="H84" s="202"/>
      <c r="I84" s="219" t="s">
        <v>258</v>
      </c>
      <c r="J84" s="219"/>
      <c r="K84" s="234">
        <v>107.89</v>
      </c>
      <c r="L84" s="220" t="s">
        <v>307</v>
      </c>
      <c r="M84" s="221"/>
      <c r="N84" s="219" t="s">
        <v>119</v>
      </c>
      <c r="O84" s="219" t="s">
        <v>308</v>
      </c>
      <c r="P84" s="219" t="s">
        <v>122</v>
      </c>
    </row>
    <row r="85" spans="3:16" x14ac:dyDescent="0.25">
      <c r="C85" s="202"/>
      <c r="D85" s="202"/>
      <c r="E85" s="202">
        <v>-82158.5</v>
      </c>
      <c r="F85" s="202"/>
      <c r="G85" s="202"/>
      <c r="H85" s="202" t="s">
        <v>251</v>
      </c>
      <c r="I85" s="219" t="s">
        <v>264</v>
      </c>
      <c r="J85" s="219"/>
      <c r="K85" s="234">
        <v>25</v>
      </c>
      <c r="L85" s="220" t="s">
        <v>309</v>
      </c>
      <c r="M85" s="221"/>
      <c r="N85" s="219" t="s">
        <v>119</v>
      </c>
      <c r="O85" s="219" t="s">
        <v>310</v>
      </c>
      <c r="P85" s="219" t="s">
        <v>122</v>
      </c>
    </row>
    <row r="86" spans="3:16" x14ac:dyDescent="0.25">
      <c r="C86" s="202"/>
      <c r="D86" s="202"/>
      <c r="E86" s="202"/>
      <c r="F86" s="202"/>
      <c r="G86" s="202"/>
      <c r="H86" s="202" t="s">
        <v>251</v>
      </c>
      <c r="I86" s="219" t="s">
        <v>264</v>
      </c>
      <c r="J86" s="202"/>
      <c r="K86" s="202"/>
      <c r="L86" s="202"/>
      <c r="M86" s="202"/>
      <c r="N86" s="202"/>
      <c r="O86" s="202"/>
      <c r="P86" s="202"/>
    </row>
    <row r="87" spans="3:16" x14ac:dyDescent="0.25">
      <c r="C87" s="202"/>
      <c r="D87" s="202"/>
      <c r="E87" s="202"/>
      <c r="F87" s="202"/>
      <c r="G87" s="202"/>
      <c r="H87" s="202" t="s">
        <v>251</v>
      </c>
      <c r="I87" s="219" t="s">
        <v>216</v>
      </c>
      <c r="J87" s="202"/>
      <c r="K87" s="202"/>
      <c r="L87" s="202"/>
      <c r="M87" s="202"/>
      <c r="N87" s="202"/>
      <c r="O87" s="202"/>
      <c r="P87" s="202"/>
    </row>
    <row r="88" spans="3:16" x14ac:dyDescent="0.25">
      <c r="C88" s="202"/>
      <c r="D88" s="202"/>
      <c r="E88" s="202"/>
      <c r="F88" s="202"/>
      <c r="G88" s="202"/>
      <c r="H88" s="202" t="s">
        <v>251</v>
      </c>
      <c r="I88" s="202"/>
      <c r="J88" s="202"/>
      <c r="K88" s="202"/>
      <c r="L88" s="202"/>
      <c r="M88" s="202"/>
      <c r="N88" s="202"/>
      <c r="O88" s="202"/>
      <c r="P88" s="2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 Report August 15 19 </vt:lpstr>
      <vt:lpstr>Master 2019-2020</vt:lpstr>
      <vt:lpstr>Budget Report May 30 19 </vt:lpstr>
      <vt:lpstr>Master 2018-2019</vt:lpstr>
      <vt:lpstr>Sheet6</vt:lpstr>
      <vt:lpstr>'Master 2018-2019'!Print_Titles</vt:lpstr>
      <vt:lpstr>'Master 2019-2020'!Print_Titles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WB-PTC</dc:creator>
  <cp:lastModifiedBy>leanne</cp:lastModifiedBy>
  <cp:revision/>
  <cp:lastPrinted>2018-11-16T00:32:16Z</cp:lastPrinted>
  <dcterms:created xsi:type="dcterms:W3CDTF">2017-10-09T18:23:58Z</dcterms:created>
  <dcterms:modified xsi:type="dcterms:W3CDTF">2019-08-22T20:27:21Z</dcterms:modified>
</cp:coreProperties>
</file>