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drawings/drawing3.xml" ContentType="application/vnd.openxmlformats-officedocument.drawing+xml"/>
  <Override PartName="/xl/drawings/drawing4.xml" ContentType="application/vnd.openxmlformats-officedocument.drawing+xml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anne\Documents\Personal business\PTC shit\VP Stuff 18-19\"/>
    </mc:Choice>
  </mc:AlternateContent>
  <bookViews>
    <workbookView xWindow="0" yWindow="0" windowWidth="28800" windowHeight="12300" activeTab="2"/>
  </bookViews>
  <sheets>
    <sheet name="Budget Report Jan 9-19 " sheetId="5" r:id="rId1"/>
    <sheet name="Master" sheetId="6" r:id="rId2"/>
    <sheet name="Budget Report Sept 9-9-18" sheetId="2" r:id="rId3"/>
    <sheet name="sept" sheetId="4" r:id="rId4"/>
    <sheet name="Recon" sheetId="3" r:id="rId5"/>
  </sheets>
  <definedNames>
    <definedName name="LOCAL_MYSQL_DATE_FORMAT" localSheetId="0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1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localSheetId="3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_xlnm.Print_Titles" localSheetId="1">Master!$A:$D,Master!$1:$1</definedName>
    <definedName name="_xlnm.Print_Titles" localSheetId="3">sept!$A:$D,sept!$1:$1</definedName>
    <definedName name="QB_COLUMN_29" localSheetId="1" hidden="1">Master!$E$1</definedName>
    <definedName name="QB_COLUMN_29" localSheetId="3" hidden="1">sept!$E$1</definedName>
    <definedName name="QB_DATA_0" localSheetId="1" hidden="1">Master!$4:$4,Master!$5:$5,Master!$7:$7,Master!$8:$8,Master!$9:$9,Master!$10:$10,Master!#REF!,Master!$13:$13,Master!$14:$14,Master!$17:$17,Master!$18:$18,Master!$19:$19,Master!$21:$21,Master!$22:$22,Master!$23:$23</definedName>
    <definedName name="QB_DATA_0" localSheetId="3" hidden="1">sept!$4:$4,sept!$5:$5,sept!$6:$6,sept!$7:$7,sept!$11:$11,sept!$12:$12,sept!$13:$13</definedName>
    <definedName name="QB_FORMULA_0" localSheetId="1" hidden="1">Master!$E$19,Master!$E$37,Master!$E$38,Master!$E$39</definedName>
    <definedName name="QB_FORMULA_0" localSheetId="3" hidden="1">sept!$E$8,sept!$E$14,sept!$E$15,sept!$E$16</definedName>
    <definedName name="QB_ROW_104230" localSheetId="1" hidden="1">Master!$D$30</definedName>
    <definedName name="QB_ROW_104230" localSheetId="3" hidden="1">sept!$D$12</definedName>
    <definedName name="QB_ROW_108230" localSheetId="1" hidden="1">Master!$D$33</definedName>
    <definedName name="QB_ROW_113230" localSheetId="1" hidden="1">Master!$D$34</definedName>
    <definedName name="QB_ROW_120230" localSheetId="1" hidden="1">Master!$D$35</definedName>
    <definedName name="QB_ROW_123330" localSheetId="1" hidden="1">Master!$D$36</definedName>
    <definedName name="QB_ROW_123330" localSheetId="3" hidden="1">sept!$D$13</definedName>
    <definedName name="QB_ROW_18301" localSheetId="1" hidden="1">Master!$A$39</definedName>
    <definedName name="QB_ROW_18301" localSheetId="3" hidden="1">sept!$A$16</definedName>
    <definedName name="QB_ROW_19011" localSheetId="1" hidden="1">Master!$B$2</definedName>
    <definedName name="QB_ROW_19011" localSheetId="3" hidden="1">sept!$B$2</definedName>
    <definedName name="QB_ROW_19311" localSheetId="1" hidden="1">Master!$B$38</definedName>
    <definedName name="QB_ROW_19311" localSheetId="3" hidden="1">sept!$B$15</definedName>
    <definedName name="QB_ROW_20021" localSheetId="1" hidden="1">Master!$C$3</definedName>
    <definedName name="QB_ROW_20021" localSheetId="3" hidden="1">sept!$C$3</definedName>
    <definedName name="QB_ROW_20321" localSheetId="1" hidden="1">Master!$C$11</definedName>
    <definedName name="QB_ROW_20321" localSheetId="3" hidden="1">sept!$C$8</definedName>
    <definedName name="QB_ROW_21021" localSheetId="1" hidden="1">Master!$C$12</definedName>
    <definedName name="QB_ROW_21021" localSheetId="3" hidden="1">sept!$C$9</definedName>
    <definedName name="QB_ROW_21321" localSheetId="1" hidden="1">Master!$C$37</definedName>
    <definedName name="QB_ROW_21321" localSheetId="3" hidden="1">sept!$C$14</definedName>
    <definedName name="QB_ROW_53230" localSheetId="1" hidden="1">Master!$D$4</definedName>
    <definedName name="QB_ROW_53230" localSheetId="3" hidden="1">sept!$D$4</definedName>
    <definedName name="QB_ROW_54230" localSheetId="1" hidden="1">Master!$D$5</definedName>
    <definedName name="QB_ROW_60230" localSheetId="1" hidden="1">Master!$D$11</definedName>
    <definedName name="QB_ROW_65230" localSheetId="1" hidden="1">Master!$D$14</definedName>
    <definedName name="QB_ROW_65230" localSheetId="3" hidden="1">sept!$D$5</definedName>
    <definedName name="QB_ROW_67230" localSheetId="1" hidden="1">Master!$D$15</definedName>
    <definedName name="QB_ROW_67230" localSheetId="3" hidden="1">sept!$D$6</definedName>
    <definedName name="QB_ROW_77230" localSheetId="1" hidden="1">Master!$D$17</definedName>
    <definedName name="QB_ROW_84230" localSheetId="1" hidden="1">Master!$D$18</definedName>
    <definedName name="QB_ROW_84230" localSheetId="3" hidden="1">sept!$D$7</definedName>
    <definedName name="QB_ROW_89230" localSheetId="1" hidden="1">Master!$D$22</definedName>
    <definedName name="QB_ROW_90230" localSheetId="1" hidden="1">Master!$D$23</definedName>
    <definedName name="QB_ROW_97230" localSheetId="1" hidden="1">Master!$D$28</definedName>
    <definedName name="QB_ROW_97230" localSheetId="3" hidden="1">sept!$D$11</definedName>
    <definedName name="QBCANSUPPORTUPDATE" localSheetId="1">TRUE</definedName>
    <definedName name="QBCANSUPPORTUPDATE" localSheetId="3">TRUE</definedName>
    <definedName name="QBCOMPANYFILENAME" localSheetId="1">"C:\Users\WB\Dropbox\QuickBooks Shared Company File\Wolf Branch District 113 PTC (DESKTOP-76B0UK7's conflicted copy 2017-10-12).qbw"</definedName>
    <definedName name="QBCOMPANYFILENAME" localSheetId="3">"C:\Users\WB\Dropbox\QuickBooks Shared Company File\Wolf Branch District 113 PTC (DESKTOP-76B0UK7's conflicted copy 2017-10-12).qbw"</definedName>
    <definedName name="QBENDDATE" localSheetId="1">20181018</definedName>
    <definedName name="QBENDDATE" localSheetId="3">20180909</definedName>
    <definedName name="QBHEADERSONSCREEN" localSheetId="1">FALSE</definedName>
    <definedName name="QBHEADERSONSCREEN" localSheetId="3">FALSE</definedName>
    <definedName name="QBMETADATASIZE" localSheetId="1">5907</definedName>
    <definedName name="QBMETADATASIZE" localSheetId="3">5907</definedName>
    <definedName name="QBPRESERVECOLOR" localSheetId="1">TRUE</definedName>
    <definedName name="QBPRESERVECOLOR" localSheetId="3">TRUE</definedName>
    <definedName name="QBPRESERVEFONT" localSheetId="1">TRUE</definedName>
    <definedName name="QBPRESERVEFONT" localSheetId="3">TRUE</definedName>
    <definedName name="QBPRESERVEROWHEIGHT" localSheetId="1">TRUE</definedName>
    <definedName name="QBPRESERVEROWHEIGHT" localSheetId="3">TRUE</definedName>
    <definedName name="QBPRESERVESPACE" localSheetId="1">TRUE</definedName>
    <definedName name="QBPRESERVESPACE" localSheetId="3">TRUE</definedName>
    <definedName name="QBREPORTCOLAXIS" localSheetId="1">0</definedName>
    <definedName name="QBREPORTCOLAXIS" localSheetId="3">0</definedName>
    <definedName name="QBREPORTCOMPANYID" localSheetId="1">"bf33c301483f468193cdeae3d1e8ebdc"</definedName>
    <definedName name="QBREPORTCOMPANYID" localSheetId="3">"bf33c301483f468193cdeae3d1e8ebdc"</definedName>
    <definedName name="QBREPORTCOMPARECOL_ANNUALBUDGET" localSheetId="1">FALSE</definedName>
    <definedName name="QBREPORTCOMPARECOL_ANNUALBUDGET" localSheetId="3">FALSE</definedName>
    <definedName name="QBREPORTCOMPARECOL_AVGCOGS" localSheetId="1">FALSE</definedName>
    <definedName name="QBREPORTCOMPARECOL_AVGCOGS" localSheetId="3">FALSE</definedName>
    <definedName name="QBREPORTCOMPARECOL_AVGPRICE" localSheetId="1">FALSE</definedName>
    <definedName name="QBREPORTCOMPARECOL_AVGPRICE" localSheetId="3">FALSE</definedName>
    <definedName name="QBREPORTCOMPARECOL_BUDDIFF" localSheetId="1">FALSE</definedName>
    <definedName name="QBREPORTCOMPARECOL_BUDDIFF" localSheetId="3">FALSE</definedName>
    <definedName name="QBREPORTCOMPARECOL_BUDGET" localSheetId="1">FALSE</definedName>
    <definedName name="QBREPORTCOMPARECOL_BUDGET" localSheetId="3">FALSE</definedName>
    <definedName name="QBREPORTCOMPARECOL_BUDPCT" localSheetId="1">FALSE</definedName>
    <definedName name="QBREPORTCOMPARECOL_BUDPCT" localSheetId="3">FALSE</definedName>
    <definedName name="QBREPORTCOMPARECOL_COGS" localSheetId="1">FALSE</definedName>
    <definedName name="QBREPORTCOMPARECOL_COGS" localSheetId="3">FALSE</definedName>
    <definedName name="QBREPORTCOMPARECOL_EXCLUDEAMOUNT" localSheetId="1">FALSE</definedName>
    <definedName name="QBREPORTCOMPARECOL_EXCLUDEAMOUNT" localSheetId="3">FALSE</definedName>
    <definedName name="QBREPORTCOMPARECOL_EXCLUDECURPERIOD" localSheetId="1">FALSE</definedName>
    <definedName name="QBREPORTCOMPARECOL_EXCLUDECURPERIOD" localSheetId="3">FALSE</definedName>
    <definedName name="QBREPORTCOMPARECOL_FORECAST" localSheetId="1">FALSE</definedName>
    <definedName name="QBREPORTCOMPARECOL_FORECAST" localSheetId="3">FALSE</definedName>
    <definedName name="QBREPORTCOMPARECOL_GROSSMARGIN" localSheetId="1">FALSE</definedName>
    <definedName name="QBREPORTCOMPARECOL_GROSSMARGIN" localSheetId="3">FALSE</definedName>
    <definedName name="QBREPORTCOMPARECOL_GROSSMARGINPCT" localSheetId="1">FALSE</definedName>
    <definedName name="QBREPORTCOMPARECOL_GROSSMARGINPCT" localSheetId="3">FALSE</definedName>
    <definedName name="QBREPORTCOMPARECOL_HOURS" localSheetId="1">FALSE</definedName>
    <definedName name="QBREPORTCOMPARECOL_HOURS" localSheetId="3">FALSE</definedName>
    <definedName name="QBREPORTCOMPARECOL_PCTCOL" localSheetId="1">FALSE</definedName>
    <definedName name="QBREPORTCOMPARECOL_PCTCOL" localSheetId="3">FALSE</definedName>
    <definedName name="QBREPORTCOMPARECOL_PCTEXPENSE" localSheetId="1">FALSE</definedName>
    <definedName name="QBREPORTCOMPARECOL_PCTEXPENSE" localSheetId="3">FALSE</definedName>
    <definedName name="QBREPORTCOMPARECOL_PCTINCOME" localSheetId="1">FALSE</definedName>
    <definedName name="QBREPORTCOMPARECOL_PCTINCOME" localSheetId="3">FALSE</definedName>
    <definedName name="QBREPORTCOMPARECOL_PCTOFSALES" localSheetId="1">FALSE</definedName>
    <definedName name="QBREPORTCOMPARECOL_PCTOFSALES" localSheetId="3">FALSE</definedName>
    <definedName name="QBREPORTCOMPARECOL_PCTROW" localSheetId="1">FALSE</definedName>
    <definedName name="QBREPORTCOMPARECOL_PCTROW" localSheetId="3">FALSE</definedName>
    <definedName name="QBREPORTCOMPARECOL_PPDIFF" localSheetId="1">FALSE</definedName>
    <definedName name="QBREPORTCOMPARECOL_PPDIFF" localSheetId="3">FALSE</definedName>
    <definedName name="QBREPORTCOMPARECOL_PPPCT" localSheetId="1">FALSE</definedName>
    <definedName name="QBREPORTCOMPARECOL_PPPCT" localSheetId="3">FALSE</definedName>
    <definedName name="QBREPORTCOMPARECOL_PREVPERIOD" localSheetId="1">FALSE</definedName>
    <definedName name="QBREPORTCOMPARECOL_PREVPERIOD" localSheetId="3">FALSE</definedName>
    <definedName name="QBREPORTCOMPARECOL_PREVYEAR" localSheetId="1">FALSE</definedName>
    <definedName name="QBREPORTCOMPARECOL_PREVYEAR" localSheetId="3">FALSE</definedName>
    <definedName name="QBREPORTCOMPARECOL_PYDIFF" localSheetId="1">FALSE</definedName>
    <definedName name="QBREPORTCOMPARECOL_PYDIFF" localSheetId="3">FALSE</definedName>
    <definedName name="QBREPORTCOMPARECOL_PYPCT" localSheetId="1">FALSE</definedName>
    <definedName name="QBREPORTCOMPARECOL_PYPCT" localSheetId="3">FALSE</definedName>
    <definedName name="QBREPORTCOMPARECOL_QTY" localSheetId="1">FALSE</definedName>
    <definedName name="QBREPORTCOMPARECOL_QTY" localSheetId="3">FALSE</definedName>
    <definedName name="QBREPORTCOMPARECOL_RATE" localSheetId="1">FALSE</definedName>
    <definedName name="QBREPORTCOMPARECOL_RATE" localSheetId="3">FALSE</definedName>
    <definedName name="QBREPORTCOMPARECOL_TRIPBILLEDMILES" localSheetId="1">FALSE</definedName>
    <definedName name="QBREPORTCOMPARECOL_TRIPBILLEDMILES" localSheetId="3">FALSE</definedName>
    <definedName name="QBREPORTCOMPARECOL_TRIPBILLINGAMOUNT" localSheetId="1">FALSE</definedName>
    <definedName name="QBREPORTCOMPARECOL_TRIPBILLINGAMOUNT" localSheetId="3">FALSE</definedName>
    <definedName name="QBREPORTCOMPARECOL_TRIPMILES" localSheetId="1">FALSE</definedName>
    <definedName name="QBREPORTCOMPARECOL_TRIPMILES" localSheetId="3">FALSE</definedName>
    <definedName name="QBREPORTCOMPARECOL_TRIPNOTBILLABLEMILES" localSheetId="1">FALSE</definedName>
    <definedName name="QBREPORTCOMPARECOL_TRIPNOTBILLABLEMILES" localSheetId="3">FALSE</definedName>
    <definedName name="QBREPORTCOMPARECOL_TRIPTAXDEDUCTIBLEAMOUNT" localSheetId="1">FALSE</definedName>
    <definedName name="QBREPORTCOMPARECOL_TRIPTAXDEDUCTIBLEAMOUNT" localSheetId="3">FALSE</definedName>
    <definedName name="QBREPORTCOMPARECOL_TRIPUNBILLEDMILES" localSheetId="1">FALSE</definedName>
    <definedName name="QBREPORTCOMPARECOL_TRIPUNBILLEDMILES" localSheetId="3">FALSE</definedName>
    <definedName name="QBREPORTCOMPARECOL_YTD" localSheetId="1">FALSE</definedName>
    <definedName name="QBREPORTCOMPARECOL_YTD" localSheetId="3">FALSE</definedName>
    <definedName name="QBREPORTCOMPARECOL_YTDBUDGET" localSheetId="1">FALSE</definedName>
    <definedName name="QBREPORTCOMPARECOL_YTDBUDGET" localSheetId="3">FALSE</definedName>
    <definedName name="QBREPORTCOMPARECOL_YTDPCT" localSheetId="1">FALSE</definedName>
    <definedName name="QBREPORTCOMPARECOL_YTDPCT" localSheetId="3">FALSE</definedName>
    <definedName name="QBREPORTROWAXIS" localSheetId="1">11</definedName>
    <definedName name="QBREPORTROWAXIS" localSheetId="3">11</definedName>
    <definedName name="QBREPORTSUBCOLAXIS" localSheetId="1">0</definedName>
    <definedName name="QBREPORTSUBCOLAXIS" localSheetId="3">0</definedName>
    <definedName name="QBREPORTTYPE" localSheetId="1">231</definedName>
    <definedName name="QBREPORTTYPE" localSheetId="3">231</definedName>
    <definedName name="QBROWHEADERS" localSheetId="1">4</definedName>
    <definedName name="QBROWHEADERS" localSheetId="3">4</definedName>
    <definedName name="QBSTARTDATE" localSheetId="1">20180601</definedName>
    <definedName name="QBSTARTDATE" localSheetId="3">20180601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6" i="5" l="1"/>
  <c r="J10" i="5"/>
  <c r="I10" i="5"/>
  <c r="J9" i="5"/>
  <c r="I9" i="5"/>
  <c r="E32" i="6" l="1"/>
  <c r="E26" i="6" l="1"/>
  <c r="E31" i="6" l="1"/>
  <c r="F19" i="6"/>
  <c r="E25" i="6"/>
  <c r="F37" i="6"/>
  <c r="E29" i="6"/>
  <c r="E24" i="6"/>
  <c r="E27" i="6"/>
  <c r="E28" i="6"/>
  <c r="E30" i="6"/>
  <c r="E33" i="6"/>
  <c r="E34" i="6"/>
  <c r="E35" i="6"/>
  <c r="E22" i="6"/>
  <c r="E7" i="6"/>
  <c r="E8" i="6"/>
  <c r="E9" i="6"/>
  <c r="E10" i="6"/>
  <c r="E11" i="6"/>
  <c r="E12" i="6"/>
  <c r="E13" i="6"/>
  <c r="E14" i="6"/>
  <c r="I24" i="5" s="1"/>
  <c r="E15" i="6"/>
  <c r="E16" i="6"/>
  <c r="E17" i="6"/>
  <c r="E18" i="6"/>
  <c r="E5" i="6"/>
  <c r="I7" i="5" s="1"/>
  <c r="E6" i="6"/>
  <c r="E4" i="6"/>
  <c r="I6" i="5" s="1"/>
  <c r="E36" i="6" l="1"/>
  <c r="H23" i="6"/>
  <c r="J12" i="5"/>
  <c r="H19" i="6"/>
  <c r="J37" i="5"/>
  <c r="J57" i="5"/>
  <c r="J67" i="5"/>
  <c r="I8" i="5"/>
  <c r="Q37" i="6"/>
  <c r="Q22" i="6"/>
  <c r="Q19" i="6"/>
  <c r="J8" i="5"/>
  <c r="J20" i="5"/>
  <c r="H37" i="6" l="1"/>
  <c r="E23" i="6"/>
  <c r="J7" i="5" s="1"/>
  <c r="K7" i="5" s="1"/>
  <c r="Q38" i="6"/>
  <c r="J33" i="5"/>
  <c r="K33" i="5" s="1"/>
  <c r="J6" i="5"/>
  <c r="E37" i="6"/>
  <c r="E19" i="6"/>
  <c r="L71" i="5"/>
  <c r="J71" i="5"/>
  <c r="I71" i="5"/>
  <c r="F71" i="5"/>
  <c r="E71" i="5"/>
  <c r="K70" i="5"/>
  <c r="K69" i="5"/>
  <c r="G69" i="5"/>
  <c r="K68" i="5"/>
  <c r="G68" i="5"/>
  <c r="K67" i="5"/>
  <c r="G67" i="5"/>
  <c r="G71" i="5" s="1"/>
  <c r="L63" i="5"/>
  <c r="J63" i="5"/>
  <c r="I63" i="5"/>
  <c r="F63" i="5"/>
  <c r="K62" i="5"/>
  <c r="G62" i="5"/>
  <c r="K61" i="5"/>
  <c r="K60" i="5"/>
  <c r="G60" i="5"/>
  <c r="K59" i="5"/>
  <c r="K58" i="5"/>
  <c r="G58" i="5"/>
  <c r="K57" i="5"/>
  <c r="G57" i="5"/>
  <c r="K56" i="5"/>
  <c r="K55" i="5"/>
  <c r="L51" i="5"/>
  <c r="I51" i="5"/>
  <c r="F51" i="5"/>
  <c r="E51" i="5"/>
  <c r="K50" i="5"/>
  <c r="G50" i="5"/>
  <c r="K49" i="5"/>
  <c r="G49" i="5"/>
  <c r="K48" i="5"/>
  <c r="K47" i="5"/>
  <c r="G47" i="5"/>
  <c r="K46" i="5"/>
  <c r="G46" i="5"/>
  <c r="K45" i="5"/>
  <c r="K44" i="5"/>
  <c r="K43" i="5"/>
  <c r="G43" i="5"/>
  <c r="K42" i="5"/>
  <c r="K41" i="5"/>
  <c r="K40" i="5"/>
  <c r="G40" i="5"/>
  <c r="K39" i="5"/>
  <c r="G39" i="5"/>
  <c r="K38" i="5"/>
  <c r="G38" i="5"/>
  <c r="K37" i="5"/>
  <c r="G37" i="5"/>
  <c r="K36" i="5"/>
  <c r="G36" i="5"/>
  <c r="K35" i="5"/>
  <c r="G35" i="5"/>
  <c r="K34" i="5"/>
  <c r="G34" i="5"/>
  <c r="G33" i="5"/>
  <c r="K32" i="5"/>
  <c r="L29" i="5"/>
  <c r="J29" i="5"/>
  <c r="I29" i="5"/>
  <c r="F29" i="5"/>
  <c r="E29" i="5"/>
  <c r="K28" i="5"/>
  <c r="K27" i="5"/>
  <c r="K26" i="5"/>
  <c r="K25" i="5"/>
  <c r="G25" i="5"/>
  <c r="K24" i="5"/>
  <c r="G24" i="5"/>
  <c r="K23" i="5"/>
  <c r="G23" i="5"/>
  <c r="K22" i="5"/>
  <c r="G22" i="5"/>
  <c r="K21" i="5"/>
  <c r="K20" i="5"/>
  <c r="G20" i="5"/>
  <c r="L17" i="5"/>
  <c r="I17" i="5"/>
  <c r="F17" i="5"/>
  <c r="E17" i="5"/>
  <c r="K16" i="5"/>
  <c r="K15" i="5"/>
  <c r="K14" i="5"/>
  <c r="G14" i="5"/>
  <c r="K13" i="5"/>
  <c r="G13" i="5"/>
  <c r="K12" i="5"/>
  <c r="K11" i="5"/>
  <c r="G11" i="5"/>
  <c r="K10" i="5"/>
  <c r="G10" i="5"/>
  <c r="K9" i="5"/>
  <c r="G9" i="5"/>
  <c r="K8" i="5"/>
  <c r="G8" i="5"/>
  <c r="G7" i="5"/>
  <c r="G6" i="5"/>
  <c r="J17" i="5" l="1"/>
  <c r="E73" i="5"/>
  <c r="E75" i="5" s="1"/>
  <c r="G29" i="5"/>
  <c r="G51" i="5"/>
  <c r="F73" i="5"/>
  <c r="F75" i="5" s="1"/>
  <c r="J51" i="5"/>
  <c r="G17" i="5"/>
  <c r="K6" i="5"/>
  <c r="K17" i="5" s="1"/>
  <c r="K71" i="5"/>
  <c r="E38" i="6"/>
  <c r="E39" i="6" s="1"/>
  <c r="L75" i="5"/>
  <c r="K63" i="5"/>
  <c r="G63" i="5"/>
  <c r="G73" i="5" s="1"/>
  <c r="G75" i="5" s="1"/>
  <c r="K51" i="5"/>
  <c r="I73" i="5"/>
  <c r="I75" i="5" s="1"/>
  <c r="K29" i="5"/>
  <c r="E14" i="4"/>
  <c r="E8" i="4"/>
  <c r="J73" i="5" l="1"/>
  <c r="J75" i="5" s="1"/>
  <c r="E15" i="4"/>
  <c r="E16" i="4" s="1"/>
  <c r="I17" i="2"/>
  <c r="I29" i="2"/>
  <c r="I51" i="2"/>
  <c r="I63" i="2"/>
  <c r="I71" i="2"/>
  <c r="J17" i="2"/>
  <c r="J29" i="2"/>
  <c r="J51" i="2"/>
  <c r="J63" i="2"/>
  <c r="J71" i="2"/>
  <c r="K62" i="2"/>
  <c r="K58" i="2"/>
  <c r="K59" i="2"/>
  <c r="K63" i="2" s="1"/>
  <c r="K60" i="2"/>
  <c r="K61" i="2"/>
  <c r="K6" i="2"/>
  <c r="K7" i="2"/>
  <c r="K8" i="2"/>
  <c r="K9" i="2"/>
  <c r="K10" i="2"/>
  <c r="K11" i="2"/>
  <c r="K12" i="2"/>
  <c r="K13" i="2"/>
  <c r="K14" i="2"/>
  <c r="K15" i="2"/>
  <c r="K16" i="2"/>
  <c r="K50" i="2"/>
  <c r="K34" i="2"/>
  <c r="K35" i="2"/>
  <c r="K36" i="2"/>
  <c r="K37" i="2"/>
  <c r="K38" i="2"/>
  <c r="K39" i="2"/>
  <c r="K40" i="2"/>
  <c r="K41" i="2"/>
  <c r="K42" i="2"/>
  <c r="K43" i="2"/>
  <c r="K44" i="2"/>
  <c r="K45" i="2"/>
  <c r="K46" i="2"/>
  <c r="K47" i="2"/>
  <c r="K48" i="2"/>
  <c r="K49" i="2"/>
  <c r="K70" i="2"/>
  <c r="G69" i="2"/>
  <c r="K69" i="2"/>
  <c r="K67" i="2"/>
  <c r="K28" i="2"/>
  <c r="L29" i="2"/>
  <c r="L63" i="2"/>
  <c r="B3" i="3"/>
  <c r="B5" i="3"/>
  <c r="L71" i="2"/>
  <c r="L75" i="2" s="1"/>
  <c r="F71" i="2"/>
  <c r="E71" i="2"/>
  <c r="K68" i="2"/>
  <c r="G68" i="2"/>
  <c r="G67" i="2"/>
  <c r="G71" i="2" s="1"/>
  <c r="F63" i="2"/>
  <c r="G62" i="2"/>
  <c r="G60" i="2"/>
  <c r="G58" i="2"/>
  <c r="K57" i="2"/>
  <c r="G57" i="2"/>
  <c r="G63" i="2"/>
  <c r="K56" i="2"/>
  <c r="K55" i="2"/>
  <c r="L51" i="2"/>
  <c r="L17" i="2"/>
  <c r="F51" i="2"/>
  <c r="E51" i="2"/>
  <c r="G50" i="2"/>
  <c r="G49" i="2"/>
  <c r="G47" i="2"/>
  <c r="G46" i="2"/>
  <c r="G43" i="2"/>
  <c r="G40" i="2"/>
  <c r="G39" i="2"/>
  <c r="G38" i="2"/>
  <c r="G37" i="2"/>
  <c r="G36" i="2"/>
  <c r="G51" i="2" s="1"/>
  <c r="G35" i="2"/>
  <c r="G34" i="2"/>
  <c r="G33" i="2"/>
  <c r="K33" i="2"/>
  <c r="K51" i="2" s="1"/>
  <c r="K32" i="2"/>
  <c r="F29" i="2"/>
  <c r="E29" i="2"/>
  <c r="K27" i="2"/>
  <c r="K26" i="2"/>
  <c r="K25" i="2"/>
  <c r="G25" i="2"/>
  <c r="K24" i="2"/>
  <c r="G24" i="2"/>
  <c r="K23" i="2"/>
  <c r="G23" i="2"/>
  <c r="G20" i="2"/>
  <c r="G22" i="2"/>
  <c r="K22" i="2"/>
  <c r="K21" i="2"/>
  <c r="K20" i="2"/>
  <c r="F17" i="2"/>
  <c r="E17" i="2"/>
  <c r="G14" i="2"/>
  <c r="G13" i="2"/>
  <c r="G11" i="2"/>
  <c r="G10" i="2"/>
  <c r="G9" i="2"/>
  <c r="G8" i="2"/>
  <c r="G17" i="2" s="1"/>
  <c r="G7" i="2"/>
  <c r="G6" i="2"/>
  <c r="F73" i="2"/>
  <c r="F75" i="2" s="1"/>
  <c r="G29" i="2"/>
  <c r="E73" i="2"/>
  <c r="E75" i="2"/>
  <c r="K73" i="5" l="1"/>
  <c r="K75" i="5" s="1"/>
  <c r="L79" i="5" s="1"/>
  <c r="L80" i="5" s="1"/>
  <c r="L83" i="5" s="1"/>
  <c r="G73" i="2"/>
  <c r="G75" i="2" s="1"/>
  <c r="K17" i="2"/>
  <c r="I73" i="2"/>
  <c r="I75" i="2" s="1"/>
  <c r="K71" i="2"/>
  <c r="K29" i="2"/>
  <c r="J73" i="2"/>
  <c r="J75" i="2" s="1"/>
  <c r="K73" i="2" l="1"/>
  <c r="K75" i="2" s="1"/>
  <c r="L79" i="2" s="1"/>
  <c r="L80" i="2" l="1"/>
  <c r="L83" i="2" s="1"/>
  <c r="B6" i="3" s="1"/>
  <c r="D6" i="3" s="1"/>
</calcChain>
</file>

<file path=xl/sharedStrings.xml><?xml version="1.0" encoding="utf-8"?>
<sst xmlns="http://schemas.openxmlformats.org/spreadsheetml/2006/main" count="247" uniqueCount="127">
  <si>
    <t>Event / Category</t>
  </si>
  <si>
    <t>Prior Year</t>
  </si>
  <si>
    <t>Revenue</t>
  </si>
  <si>
    <t>Expenses</t>
  </si>
  <si>
    <t>Δ</t>
  </si>
  <si>
    <t>Deposits</t>
  </si>
  <si>
    <t>Cash Reserve</t>
  </si>
  <si>
    <t>Account RESERVE (maintain $2K)</t>
  </si>
  <si>
    <t>FNC Closed Account Balance</t>
  </si>
  <si>
    <t>Events (Potential Funds Generated)</t>
  </si>
  <si>
    <t>Fall Festival</t>
  </si>
  <si>
    <t>Pumpkin Day</t>
  </si>
  <si>
    <t>Santa's Cottage</t>
  </si>
  <si>
    <t>Winter Festival</t>
  </si>
  <si>
    <t>Color Run 16-17</t>
  </si>
  <si>
    <t>Color Run 17-18</t>
  </si>
  <si>
    <t xml:space="preserve">Skate Night </t>
  </si>
  <si>
    <t>Bricks for Kids</t>
  </si>
  <si>
    <t>Dine to Donate</t>
  </si>
  <si>
    <t>Total Events</t>
  </si>
  <si>
    <t>Contributions/Grants</t>
  </si>
  <si>
    <t>Brandt Project</t>
  </si>
  <si>
    <t>Farmers Mkt Scrip</t>
  </si>
  <si>
    <t>Miscellaneous Donations/Grants</t>
  </si>
  <si>
    <t>Schnucks Scrip</t>
  </si>
  <si>
    <t>Scout Grants</t>
  </si>
  <si>
    <t>Target Grant(Art Program)</t>
  </si>
  <si>
    <t xml:space="preserve">Amazon </t>
  </si>
  <si>
    <t>Total Contributions / Grants</t>
  </si>
  <si>
    <t>Actvities/Programs (No Funds Generated)</t>
  </si>
  <si>
    <t>Art Program</t>
  </si>
  <si>
    <t xml:space="preserve">Parties - E.S. </t>
  </si>
  <si>
    <t xml:space="preserve">Parties - M.S. </t>
  </si>
  <si>
    <t>Blood Drive</t>
  </si>
  <si>
    <t>Paw Pride -  E.S.</t>
  </si>
  <si>
    <t>Paw Pride -  M.S.</t>
  </si>
  <si>
    <t>Family Fitness Night</t>
  </si>
  <si>
    <t>Family Game Night</t>
  </si>
  <si>
    <t>Family Reading Night</t>
  </si>
  <si>
    <t>Family Science Night</t>
  </si>
  <si>
    <t>Fitness Equipment</t>
  </si>
  <si>
    <t>Flower Day</t>
  </si>
  <si>
    <t>Helping Hands</t>
  </si>
  <si>
    <t>Ice Cream Day</t>
  </si>
  <si>
    <t>Movie Night</t>
  </si>
  <si>
    <t>Reading Program</t>
  </si>
  <si>
    <t>Spanish Program</t>
  </si>
  <si>
    <t>Fall Staff Appreciation</t>
  </si>
  <si>
    <t>Spring Staff Appreciation</t>
  </si>
  <si>
    <t>Total Activities / Program (No Funds Generated)</t>
  </si>
  <si>
    <t>Funds Allocated to WB School District</t>
  </si>
  <si>
    <t>WB Adminstrative Grants</t>
  </si>
  <si>
    <t>Field Trip Bus Fees (WB School) 2017-2018</t>
  </si>
  <si>
    <t>Riso Copy Machine (WB School)</t>
  </si>
  <si>
    <t>Save the School</t>
  </si>
  <si>
    <t>Total Funds Allocated to WB School District</t>
  </si>
  <si>
    <t>Administrative Expenses</t>
  </si>
  <si>
    <t>Admin (bank fees, cc, materials)</t>
  </si>
  <si>
    <t>Insurance</t>
  </si>
  <si>
    <t>Cash Box</t>
  </si>
  <si>
    <t>Total Administrative Expenses</t>
  </si>
  <si>
    <t>Subtotals</t>
  </si>
  <si>
    <t>Total 2017-2018</t>
  </si>
  <si>
    <t>YTD Activity</t>
  </si>
  <si>
    <t>Current Balance</t>
  </si>
  <si>
    <t>FCB Closing</t>
  </si>
  <si>
    <r>
      <rPr>
        <b/>
        <i/>
        <u/>
        <sz val="12"/>
        <rFont val="Arial"/>
        <family val="2"/>
      </rPr>
      <t>Est.</t>
    </r>
    <r>
      <rPr>
        <b/>
        <sz val="12"/>
        <rFont val="Arial"/>
        <family val="2"/>
      </rPr>
      <t xml:space="preserve"> Cushion</t>
    </r>
  </si>
  <si>
    <t>PNC</t>
  </si>
  <si>
    <t>FCB</t>
  </si>
  <si>
    <t>Reserve</t>
  </si>
  <si>
    <t>Budget Report Balance</t>
  </si>
  <si>
    <t>Transfer from FCB closing</t>
  </si>
  <si>
    <t>2018-2019 Budget</t>
  </si>
  <si>
    <t>Box Tops 18-19</t>
  </si>
  <si>
    <t>WB Technology (WB School)-Auction proceeds</t>
  </si>
  <si>
    <t>PTC Grant Program (WB School) 17-18</t>
  </si>
  <si>
    <t>PTC Grant Program (WB School) Acution Proceeds</t>
  </si>
  <si>
    <t>PTC Grant Program (WB School) 201-2018</t>
  </si>
  <si>
    <t>PNC Balance     June 1, 2018</t>
  </si>
  <si>
    <t>Wolverine Wear 2018 - 2019</t>
  </si>
  <si>
    <t>Auction 2018 - 2019</t>
  </si>
  <si>
    <t>Jun 1 - Sep 9, 18</t>
  </si>
  <si>
    <t>Ordinary Income/Expense</t>
  </si>
  <si>
    <t>Income</t>
  </si>
  <si>
    <t>01-Auction 17-18 (Revenue)</t>
  </si>
  <si>
    <t>15 - Schnuck's Scripts (Revenue</t>
  </si>
  <si>
    <t>17 - Amazon (Revenue)</t>
  </si>
  <si>
    <t>43 - PTC Grant 16-17 (Revenue)</t>
  </si>
  <si>
    <t>Total Income</t>
  </si>
  <si>
    <t>Expense</t>
  </si>
  <si>
    <t>11 - Box Tops (Expense)</t>
  </si>
  <si>
    <t>20 - E.S. Party Fees (Expense)</t>
  </si>
  <si>
    <t>50 - Administrative (Expense)</t>
  </si>
  <si>
    <t>Total Expense</t>
  </si>
  <si>
    <t>Net Ordinary Income</t>
  </si>
  <si>
    <t>Net Income</t>
  </si>
  <si>
    <t>YTD (thru September 09, 2018)</t>
  </si>
  <si>
    <t>Jun 1 - Oct 18, 18</t>
  </si>
  <si>
    <t>01 - Auction 16-17 (Expense)</t>
  </si>
  <si>
    <t>02 - Fall Festival (Expense)</t>
  </si>
  <si>
    <t>24 - M.S. Paw Pride (Expense)</t>
  </si>
  <si>
    <t>29 - Movie Night (Expense)</t>
  </si>
  <si>
    <t>43 - PTC Grant Prog. (Expense)</t>
  </si>
  <si>
    <t xml:space="preserve">Color Run </t>
  </si>
  <si>
    <t xml:space="preserve">Wolverine Wear </t>
  </si>
  <si>
    <t xml:space="preserve">Field Trip Bus Fees (WB School) </t>
  </si>
  <si>
    <t xml:space="preserve">PTC Grant Program (WB School) </t>
  </si>
  <si>
    <t>Pumpkin Day /9 Expense)</t>
  </si>
  <si>
    <t>Oct</t>
  </si>
  <si>
    <t>Sept</t>
  </si>
  <si>
    <t>Nov</t>
  </si>
  <si>
    <t>Skate Night (Revenue)</t>
  </si>
  <si>
    <t xml:space="preserve"> Schnuck's Scripts (Revenue</t>
  </si>
  <si>
    <t xml:space="preserve"> Amazon (Revenue)</t>
  </si>
  <si>
    <t xml:space="preserve"> Movie Night (Revenue)</t>
  </si>
  <si>
    <t xml:space="preserve"> PTC Grant 16-17 (Revenue)</t>
  </si>
  <si>
    <t>Color Run (Expense)</t>
  </si>
  <si>
    <t>Dec</t>
  </si>
  <si>
    <t>fall teacher appreciation</t>
  </si>
  <si>
    <t>M.S parties</t>
  </si>
  <si>
    <t>YTD (thru Dec 12, 2018)</t>
  </si>
  <si>
    <t>Jun 1 - Jan 9, 19</t>
  </si>
  <si>
    <t>Jan-2019</t>
  </si>
  <si>
    <t>Santa Cottage</t>
  </si>
  <si>
    <t>E.S Pride (Expense)</t>
  </si>
  <si>
    <t>WB Technology (WB School)</t>
  </si>
  <si>
    <t>Total 2018-2019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</si>
</sst>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;\-#,##0.0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name val="Arial"/>
      <family val="2"/>
    </font>
    <font>
      <b/>
      <sz val="16"/>
      <name val="Arial"/>
      <family val="2"/>
    </font>
    <font>
      <i/>
      <sz val="16"/>
      <name val="Arial"/>
      <family val="2"/>
    </font>
    <font>
      <b/>
      <u/>
      <sz val="16"/>
      <name val="Arial"/>
      <family val="2"/>
    </font>
    <font>
      <b/>
      <i/>
      <sz val="16"/>
      <name val="Arial"/>
      <family val="2"/>
    </font>
    <font>
      <strike/>
      <sz val="16"/>
      <name val="Arial"/>
      <family val="2"/>
    </font>
    <font>
      <b/>
      <strike/>
      <sz val="16"/>
      <name val="Arial"/>
      <family val="2"/>
    </font>
    <font>
      <b/>
      <sz val="12"/>
      <name val="Arial"/>
      <family val="2"/>
    </font>
    <font>
      <b/>
      <i/>
      <u/>
      <sz val="12"/>
      <name val="Arial"/>
      <family val="2"/>
    </font>
    <font>
      <sz val="10"/>
      <name val="Arial"/>
    </font>
    <font>
      <sz val="16"/>
      <color theme="0"/>
      <name val="Arial"/>
      <family val="2"/>
    </font>
    <font>
      <sz val="16"/>
      <color rgb="FFFF0000"/>
      <name val="Arial"/>
      <family val="2"/>
    </font>
    <font>
      <b/>
      <sz val="8"/>
      <color rgb="FF323232"/>
      <name val="Arial"/>
      <family val="2"/>
    </font>
    <font>
      <sz val="8"/>
      <color rgb="FF32323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thin">
        <color auto="1"/>
      </top>
      <bottom style="double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1" fillId="0" borderId="0"/>
  </cellStyleXfs>
  <cellXfs count="207">
    <xf numFmtId="0" fontId="0" fillId="0" borderId="0" xfId="0"/>
    <xf numFmtId="0" fontId="2" fillId="0" borderId="0" xfId="0" applyFont="1" applyFill="1" applyBorder="1" applyAlignment="1">
      <alignment horizontal="center"/>
    </xf>
    <xf numFmtId="43" fontId="2" fillId="0" borderId="0" xfId="0" applyNumberFormat="1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43" fontId="2" fillId="0" borderId="0" xfId="0" applyNumberFormat="1" applyFont="1" applyAlignment="1">
      <alignment horizontal="center" vertical="top"/>
    </xf>
    <xf numFmtId="0" fontId="3" fillId="0" borderId="1" xfId="0" applyFont="1" applyFill="1" applyBorder="1"/>
    <xf numFmtId="0" fontId="3" fillId="0" borderId="0" xfId="0" applyFont="1" applyFill="1" applyBorder="1"/>
    <xf numFmtId="43" fontId="3" fillId="0" borderId="2" xfId="0" applyNumberFormat="1" applyFont="1" applyFill="1" applyBorder="1" applyAlignment="1">
      <alignment horizontal="center"/>
    </xf>
    <xf numFmtId="43" fontId="3" fillId="0" borderId="2" xfId="0" applyNumberFormat="1" applyFont="1" applyFill="1" applyBorder="1" applyAlignment="1">
      <alignment horizontal="center" wrapText="1"/>
    </xf>
    <xf numFmtId="43" fontId="3" fillId="0" borderId="0" xfId="0" applyNumberFormat="1" applyFont="1" applyFill="1" applyBorder="1" applyAlignment="1">
      <alignment horizontal="center" wrapText="1"/>
    </xf>
    <xf numFmtId="43" fontId="3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/>
    <xf numFmtId="0" fontId="3" fillId="0" borderId="3" xfId="0" applyFont="1" applyFill="1" applyBorder="1"/>
    <xf numFmtId="43" fontId="3" fillId="0" borderId="2" xfId="1" applyNumberFormat="1" applyFont="1" applyFill="1" applyBorder="1" applyAlignment="1">
      <alignment horizontal="right"/>
    </xf>
    <xf numFmtId="43" fontId="2" fillId="0" borderId="2" xfId="0" applyNumberFormat="1" applyFont="1" applyFill="1" applyBorder="1" applyAlignment="1"/>
    <xf numFmtId="43" fontId="2" fillId="0" borderId="0" xfId="0" applyNumberFormat="1" applyFont="1" applyFill="1" applyBorder="1" applyAlignment="1"/>
    <xf numFmtId="43" fontId="2" fillId="0" borderId="2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43" fontId="4" fillId="0" borderId="2" xfId="0" applyNumberFormat="1" applyFont="1" applyFill="1" applyBorder="1" applyAlignment="1"/>
    <xf numFmtId="43" fontId="4" fillId="0" borderId="2" xfId="0" applyNumberFormat="1" applyFont="1" applyFill="1" applyBorder="1" applyAlignment="1">
      <alignment horizontal="center"/>
    </xf>
    <xf numFmtId="0" fontId="4" fillId="0" borderId="0" xfId="0" applyFont="1" applyFill="1"/>
    <xf numFmtId="0" fontId="5" fillId="2" borderId="2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43" fontId="3" fillId="0" borderId="2" xfId="2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  <xf numFmtId="43" fontId="2" fillId="0" borderId="2" xfId="2" applyNumberFormat="1" applyFont="1" applyFill="1" applyBorder="1" applyAlignment="1">
      <alignment horizontal="right" wrapText="1"/>
    </xf>
    <xf numFmtId="43" fontId="2" fillId="0" borderId="2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43" fontId="2" fillId="0" borderId="2" xfId="2" applyNumberFormat="1" applyFont="1" applyFill="1" applyBorder="1" applyAlignment="1">
      <alignment horizontal="right"/>
    </xf>
    <xf numFmtId="0" fontId="3" fillId="0" borderId="0" xfId="0" applyFont="1" applyFill="1"/>
    <xf numFmtId="0" fontId="2" fillId="2" borderId="2" xfId="0" applyFont="1" applyFill="1" applyBorder="1"/>
    <xf numFmtId="0" fontId="2" fillId="0" borderId="0" xfId="0" applyFont="1" applyFill="1" applyBorder="1"/>
    <xf numFmtId="0" fontId="2" fillId="2" borderId="2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2" borderId="3" xfId="0" applyFont="1" applyFill="1" applyBorder="1"/>
    <xf numFmtId="0" fontId="2" fillId="2" borderId="1" xfId="0" applyFont="1" applyFill="1" applyBorder="1"/>
    <xf numFmtId="43" fontId="2" fillId="0" borderId="1" xfId="0" applyNumberFormat="1" applyFont="1" applyFill="1" applyBorder="1" applyAlignment="1"/>
    <xf numFmtId="43" fontId="2" fillId="0" borderId="1" xfId="0" applyNumberFormat="1" applyFont="1" applyFill="1" applyBorder="1" applyAlignment="1">
      <alignment horizontal="right"/>
    </xf>
    <xf numFmtId="0" fontId="6" fillId="2" borderId="3" xfId="0" applyFont="1" applyFill="1" applyBorder="1"/>
    <xf numFmtId="0" fontId="6" fillId="0" borderId="0" xfId="0" applyFont="1" applyFill="1" applyBorder="1"/>
    <xf numFmtId="43" fontId="6" fillId="2" borderId="3" xfId="2" applyNumberFormat="1" applyFont="1" applyFill="1" applyBorder="1" applyAlignment="1">
      <alignment horizontal="right"/>
    </xf>
    <xf numFmtId="44" fontId="6" fillId="0" borderId="0" xfId="2" applyFont="1" applyFill="1" applyBorder="1" applyAlignment="1">
      <alignment horizontal="right"/>
    </xf>
    <xf numFmtId="43" fontId="6" fillId="0" borderId="0" xfId="2" applyNumberFormat="1" applyFont="1" applyFill="1" applyBorder="1" applyAlignment="1">
      <alignment horizontal="right"/>
    </xf>
    <xf numFmtId="0" fontId="6" fillId="0" borderId="0" xfId="0" applyFont="1" applyFill="1"/>
    <xf numFmtId="43" fontId="2" fillId="0" borderId="0" xfId="2" applyNumberFormat="1" applyFont="1" applyFill="1" applyBorder="1" applyAlignment="1">
      <alignment horizontal="right"/>
    </xf>
    <xf numFmtId="43" fontId="2" fillId="0" borderId="0" xfId="0" applyNumberFormat="1" applyFont="1" applyFill="1" applyBorder="1" applyAlignment="1">
      <alignment horizontal="right"/>
    </xf>
    <xf numFmtId="0" fontId="5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43" fontId="2" fillId="0" borderId="5" xfId="2" applyNumberFormat="1" applyFont="1" applyFill="1" applyBorder="1" applyAlignment="1">
      <alignment horizontal="right"/>
    </xf>
    <xf numFmtId="43" fontId="2" fillId="0" borderId="2" xfId="0" applyNumberFormat="1" applyFont="1" applyFill="1" applyBorder="1" applyAlignment="1">
      <alignment vertical="center"/>
    </xf>
    <xf numFmtId="43" fontId="2" fillId="0" borderId="2" xfId="0" applyNumberFormat="1" applyFont="1" applyFill="1" applyBorder="1" applyAlignment="1">
      <alignment horizontal="right" vertical="center"/>
    </xf>
    <xf numFmtId="0" fontId="2" fillId="3" borderId="2" xfId="0" applyFont="1" applyFill="1" applyBorder="1"/>
    <xf numFmtId="0" fontId="7" fillId="0" borderId="0" xfId="0" applyFont="1" applyFill="1" applyBorder="1" applyAlignment="1">
      <alignment horizontal="left"/>
    </xf>
    <xf numFmtId="43" fontId="7" fillId="0" borderId="2" xfId="0" applyNumberFormat="1" applyFont="1" applyFill="1" applyBorder="1" applyAlignment="1"/>
    <xf numFmtId="43" fontId="7" fillId="0" borderId="0" xfId="0" applyNumberFormat="1" applyFont="1" applyFill="1" applyBorder="1" applyAlignment="1"/>
    <xf numFmtId="43" fontId="7" fillId="0" borderId="2" xfId="0" applyNumberFormat="1" applyFont="1" applyFill="1" applyBorder="1" applyAlignment="1">
      <alignment horizontal="right"/>
    </xf>
    <xf numFmtId="0" fontId="8" fillId="0" borderId="0" xfId="0" applyFont="1" applyFill="1"/>
    <xf numFmtId="0" fontId="6" fillId="3" borderId="3" xfId="0" applyFont="1" applyFill="1" applyBorder="1"/>
    <xf numFmtId="43" fontId="6" fillId="3" borderId="3" xfId="2" applyNumberFormat="1" applyFont="1" applyFill="1" applyBorder="1" applyAlignment="1">
      <alignment horizontal="right"/>
    </xf>
    <xf numFmtId="43" fontId="6" fillId="3" borderId="6" xfId="2" applyNumberFormat="1" applyFont="1" applyFill="1" applyBorder="1" applyAlignment="1">
      <alignment horizontal="right"/>
    </xf>
    <xf numFmtId="43" fontId="6" fillId="3" borderId="7" xfId="2" applyNumberFormat="1" applyFont="1" applyFill="1" applyBorder="1" applyAlignment="1">
      <alignment horizontal="right"/>
    </xf>
    <xf numFmtId="0" fontId="5" fillId="4" borderId="2" xfId="0" applyFont="1" applyFill="1" applyBorder="1" applyAlignment="1">
      <alignment horizontal="left"/>
    </xf>
    <xf numFmtId="0" fontId="7" fillId="0" borderId="2" xfId="0" applyFont="1" applyFill="1" applyBorder="1" applyAlignment="1">
      <alignment horizontal="left"/>
    </xf>
    <xf numFmtId="43" fontId="7" fillId="0" borderId="4" xfId="2" applyNumberFormat="1" applyFont="1" applyFill="1" applyBorder="1" applyAlignment="1">
      <alignment horizontal="right"/>
    </xf>
    <xf numFmtId="0" fontId="7" fillId="0" borderId="0" xfId="0" applyFont="1" applyFill="1" applyBorder="1"/>
    <xf numFmtId="43" fontId="7" fillId="0" borderId="8" xfId="0" applyNumberFormat="1" applyFont="1" applyFill="1" applyBorder="1" applyAlignment="1"/>
    <xf numFmtId="43" fontId="7" fillId="0" borderId="9" xfId="0" applyNumberFormat="1" applyFont="1" applyFill="1" applyBorder="1" applyAlignment="1"/>
    <xf numFmtId="43" fontId="7" fillId="0" borderId="10" xfId="0" applyNumberFormat="1" applyFont="1" applyFill="1" applyBorder="1" applyAlignment="1">
      <alignment horizontal="right"/>
    </xf>
    <xf numFmtId="43" fontId="7" fillId="0" borderId="9" xfId="0" applyNumberFormat="1" applyFont="1" applyFill="1" applyBorder="1" applyAlignment="1">
      <alignment horizontal="right"/>
    </xf>
    <xf numFmtId="43" fontId="7" fillId="0" borderId="11" xfId="0" applyNumberFormat="1" applyFont="1" applyFill="1" applyBorder="1" applyAlignment="1">
      <alignment horizontal="right"/>
    </xf>
    <xf numFmtId="0" fontId="7" fillId="0" borderId="0" xfId="0" applyFont="1" applyFill="1"/>
    <xf numFmtId="0" fontId="2" fillId="4" borderId="2" xfId="0" applyFont="1" applyFill="1" applyBorder="1" applyAlignment="1">
      <alignment horizontal="left"/>
    </xf>
    <xf numFmtId="0" fontId="2" fillId="4" borderId="2" xfId="0" applyFont="1" applyFill="1" applyBorder="1"/>
    <xf numFmtId="43" fontId="2" fillId="0" borderId="5" xfId="0" applyNumberFormat="1" applyFont="1" applyFill="1" applyBorder="1" applyAlignment="1"/>
    <xf numFmtId="43" fontId="2" fillId="0" borderId="8" xfId="0" applyNumberFormat="1" applyFont="1" applyFill="1" applyBorder="1" applyAlignment="1"/>
    <xf numFmtId="0" fontId="7" fillId="0" borderId="2" xfId="0" applyFont="1" applyFill="1" applyBorder="1" applyAlignment="1">
      <alignment horizontal="left" wrapText="1"/>
    </xf>
    <xf numFmtId="0" fontId="7" fillId="0" borderId="0" xfId="0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left"/>
    </xf>
    <xf numFmtId="0" fontId="7" fillId="4" borderId="2" xfId="0" applyFont="1" applyFill="1" applyBorder="1"/>
    <xf numFmtId="0" fontId="2" fillId="4" borderId="1" xfId="0" applyFont="1" applyFill="1" applyBorder="1"/>
    <xf numFmtId="0" fontId="6" fillId="4" borderId="3" xfId="0" applyFont="1" applyFill="1" applyBorder="1"/>
    <xf numFmtId="43" fontId="6" fillId="4" borderId="3" xfId="0" applyNumberFormat="1" applyFont="1" applyFill="1" applyBorder="1"/>
    <xf numFmtId="43" fontId="6" fillId="4" borderId="0" xfId="0" applyNumberFormat="1" applyFont="1" applyFill="1"/>
    <xf numFmtId="43" fontId="6" fillId="0" borderId="0" xfId="0" applyNumberFormat="1" applyFont="1" applyFill="1"/>
    <xf numFmtId="43" fontId="6" fillId="4" borderId="3" xfId="0" applyNumberFormat="1" applyFont="1" applyFill="1" applyBorder="1" applyAlignment="1">
      <alignment horizontal="right"/>
    </xf>
    <xf numFmtId="43" fontId="2" fillId="0" borderId="12" xfId="2" applyNumberFormat="1" applyFont="1" applyFill="1" applyBorder="1" applyAlignment="1">
      <alignment horizontal="right"/>
    </xf>
    <xf numFmtId="43" fontId="2" fillId="0" borderId="0" xfId="0" applyNumberFormat="1" applyFont="1" applyFill="1"/>
    <xf numFmtId="0" fontId="3" fillId="0" borderId="0" xfId="0" applyFont="1" applyFill="1" applyAlignment="1">
      <alignment horizontal="right"/>
    </xf>
    <xf numFmtId="43" fontId="2" fillId="0" borderId="0" xfId="0" applyNumberFormat="1" applyFont="1" applyFill="1" applyAlignment="1">
      <alignment horizontal="right"/>
    </xf>
    <xf numFmtId="0" fontId="5" fillId="5" borderId="2" xfId="0" applyFont="1" applyFill="1" applyBorder="1"/>
    <xf numFmtId="43" fontId="2" fillId="0" borderId="2" xfId="0" applyNumberFormat="1" applyFont="1" applyFill="1" applyBorder="1" applyAlignment="1">
      <alignment horizontal="center" vertical="center" shrinkToFit="1"/>
    </xf>
    <xf numFmtId="43" fontId="2" fillId="0" borderId="2" xfId="0" applyNumberFormat="1" applyFont="1" applyFill="1" applyBorder="1"/>
    <xf numFmtId="0" fontId="2" fillId="5" borderId="2" xfId="0" applyFont="1" applyFill="1" applyBorder="1"/>
    <xf numFmtId="0" fontId="2" fillId="5" borderId="2" xfId="0" applyFont="1" applyFill="1" applyBorder="1" applyAlignment="1">
      <alignment horizontal="left" wrapText="1"/>
    </xf>
    <xf numFmtId="0" fontId="2" fillId="5" borderId="1" xfId="0" applyFont="1" applyFill="1" applyBorder="1"/>
    <xf numFmtId="0" fontId="6" fillId="5" borderId="3" xfId="0" applyFont="1" applyFill="1" applyBorder="1"/>
    <xf numFmtId="43" fontId="6" fillId="5" borderId="3" xfId="2" applyNumberFormat="1" applyFont="1" applyFill="1" applyBorder="1" applyAlignment="1">
      <alignment horizontal="right"/>
    </xf>
    <xf numFmtId="43" fontId="6" fillId="5" borderId="3" xfId="0" applyNumberFormat="1" applyFont="1" applyFill="1" applyBorder="1" applyAlignment="1">
      <alignment horizontal="center" vertical="center" shrinkToFit="1"/>
    </xf>
    <xf numFmtId="43" fontId="6" fillId="5" borderId="3" xfId="0" applyNumberFormat="1" applyFont="1" applyFill="1" applyBorder="1"/>
    <xf numFmtId="43" fontId="6" fillId="5" borderId="3" xfId="0" applyNumberFormat="1" applyFont="1" applyFill="1" applyBorder="1" applyAlignment="1">
      <alignment horizontal="right"/>
    </xf>
    <xf numFmtId="0" fontId="5" fillId="0" borderId="2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left"/>
    </xf>
    <xf numFmtId="0" fontId="2" fillId="6" borderId="1" xfId="0" applyFont="1" applyFill="1" applyBorder="1" applyAlignment="1">
      <alignment horizontal="left"/>
    </xf>
    <xf numFmtId="0" fontId="6" fillId="6" borderId="3" xfId="0" applyFont="1" applyFill="1" applyBorder="1"/>
    <xf numFmtId="43" fontId="6" fillId="6" borderId="3" xfId="2" applyNumberFormat="1" applyFont="1" applyFill="1" applyBorder="1" applyAlignment="1">
      <alignment horizontal="right"/>
    </xf>
    <xf numFmtId="43" fontId="6" fillId="6" borderId="3" xfId="0" applyNumberFormat="1" applyFont="1" applyFill="1" applyBorder="1"/>
    <xf numFmtId="43" fontId="6" fillId="6" borderId="3" xfId="0" applyNumberFormat="1" applyFont="1" applyFill="1" applyBorder="1" applyAlignment="1">
      <alignment horizontal="right"/>
    </xf>
    <xf numFmtId="43" fontId="2" fillId="0" borderId="11" xfId="2" applyNumberFormat="1" applyFont="1" applyFill="1" applyBorder="1" applyAlignment="1">
      <alignment horizontal="right"/>
    </xf>
    <xf numFmtId="0" fontId="6" fillId="0" borderId="2" xfId="0" applyFont="1" applyFill="1" applyBorder="1"/>
    <xf numFmtId="44" fontId="4" fillId="0" borderId="0" xfId="0" applyNumberFormat="1" applyFont="1" applyFill="1" applyBorder="1" applyAlignment="1"/>
    <xf numFmtId="43" fontId="4" fillId="0" borderId="0" xfId="0" applyNumberFormat="1" applyFont="1" applyFill="1" applyBorder="1" applyAlignment="1"/>
    <xf numFmtId="43" fontId="4" fillId="0" borderId="2" xfId="0" applyNumberFormat="1" applyFont="1" applyFill="1" applyBorder="1" applyAlignment="1">
      <alignment horizontal="right"/>
    </xf>
    <xf numFmtId="0" fontId="3" fillId="0" borderId="12" xfId="0" applyFont="1" applyFill="1" applyBorder="1"/>
    <xf numFmtId="43" fontId="3" fillId="0" borderId="11" xfId="2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/>
    <xf numFmtId="43" fontId="2" fillId="0" borderId="14" xfId="0" applyNumberFormat="1" applyFont="1" applyFill="1" applyBorder="1" applyAlignment="1"/>
    <xf numFmtId="43" fontId="2" fillId="0" borderId="15" xfId="0" applyNumberFormat="1" applyFont="1" applyFill="1" applyBorder="1" applyAlignment="1"/>
    <xf numFmtId="43" fontId="2" fillId="0" borderId="10" xfId="0" applyNumberFormat="1" applyFont="1" applyFill="1" applyBorder="1" applyAlignment="1">
      <alignment horizontal="right"/>
    </xf>
    <xf numFmtId="43" fontId="2" fillId="0" borderId="5" xfId="0" applyNumberFormat="1" applyFont="1" applyFill="1" applyBorder="1" applyAlignment="1">
      <alignment horizontal="right"/>
    </xf>
    <xf numFmtId="43" fontId="2" fillId="0" borderId="16" xfId="0" applyNumberFormat="1" applyFont="1" applyFill="1" applyBorder="1" applyAlignment="1">
      <alignment horizontal="right"/>
    </xf>
    <xf numFmtId="43" fontId="2" fillId="0" borderId="12" xfId="0" applyNumberFormat="1" applyFont="1" applyFill="1" applyBorder="1" applyAlignment="1">
      <alignment horizontal="right"/>
    </xf>
    <xf numFmtId="0" fontId="3" fillId="7" borderId="2" xfId="0" applyFont="1" applyFill="1" applyBorder="1"/>
    <xf numFmtId="43" fontId="3" fillId="7" borderId="2" xfId="2" applyNumberFormat="1" applyFont="1" applyFill="1" applyBorder="1" applyAlignment="1">
      <alignment horizontal="right"/>
    </xf>
    <xf numFmtId="44" fontId="3" fillId="0" borderId="0" xfId="0" applyNumberFormat="1" applyFont="1" applyFill="1" applyBorder="1" applyAlignment="1"/>
    <xf numFmtId="43" fontId="3" fillId="7" borderId="2" xfId="0" applyNumberFormat="1" applyFont="1" applyFill="1" applyBorder="1" applyAlignment="1"/>
    <xf numFmtId="43" fontId="3" fillId="7" borderId="9" xfId="0" applyNumberFormat="1" applyFont="1" applyFill="1" applyBorder="1" applyAlignment="1"/>
    <xf numFmtId="43" fontId="3" fillId="0" borderId="0" xfId="0" applyNumberFormat="1" applyFont="1" applyFill="1" applyBorder="1" applyAlignment="1"/>
    <xf numFmtId="43" fontId="3" fillId="7" borderId="2" xfId="0" applyNumberFormat="1" applyFont="1" applyFill="1" applyBorder="1" applyAlignment="1">
      <alignment horizontal="right"/>
    </xf>
    <xf numFmtId="43" fontId="3" fillId="7" borderId="4" xfId="0" applyNumberFormat="1" applyFont="1" applyFill="1" applyBorder="1" applyAlignment="1">
      <alignment horizontal="right"/>
    </xf>
    <xf numFmtId="43" fontId="3" fillId="0" borderId="0" xfId="2" applyNumberFormat="1" applyFont="1" applyFill="1" applyAlignment="1">
      <alignment horizontal="right"/>
    </xf>
    <xf numFmtId="43" fontId="2" fillId="0" borderId="0" xfId="0" applyNumberFormat="1" applyFont="1" applyFill="1" applyBorder="1"/>
    <xf numFmtId="43" fontId="9" fillId="0" borderId="0" xfId="0" applyNumberFormat="1" applyFont="1" applyFill="1" applyBorder="1" applyAlignment="1">
      <alignment horizontal="right"/>
    </xf>
    <xf numFmtId="43" fontId="9" fillId="0" borderId="16" xfId="0" applyNumberFormat="1" applyFont="1" applyFill="1" applyBorder="1" applyAlignment="1">
      <alignment horizontal="right" wrapText="1"/>
    </xf>
    <xf numFmtId="43" fontId="9" fillId="0" borderId="15" xfId="0" applyNumberFormat="1" applyFont="1" applyFill="1" applyBorder="1" applyAlignment="1">
      <alignment horizontal="right"/>
    </xf>
    <xf numFmtId="43" fontId="2" fillId="0" borderId="7" xfId="0" applyNumberFormat="1" applyFont="1" applyFill="1" applyBorder="1" applyAlignment="1">
      <alignment horizontal="right"/>
    </xf>
    <xf numFmtId="43" fontId="2" fillId="0" borderId="13" xfId="0" applyNumberFormat="1" applyFont="1" applyFill="1" applyBorder="1" applyAlignment="1">
      <alignment horizontal="right"/>
    </xf>
    <xf numFmtId="43" fontId="2" fillId="0" borderId="0" xfId="1" applyNumberFormat="1" applyFont="1" applyFill="1" applyBorder="1" applyAlignment="1">
      <alignment horizontal="right"/>
    </xf>
    <xf numFmtId="43" fontId="2" fillId="0" borderId="0" xfId="0" applyNumberFormat="1" applyFont="1" applyFill="1" applyAlignment="1">
      <alignment horizontal="center"/>
    </xf>
    <xf numFmtId="43" fontId="9" fillId="0" borderId="6" xfId="0" applyNumberFormat="1" applyFont="1" applyFill="1" applyBorder="1" applyAlignment="1">
      <alignment horizontal="right"/>
    </xf>
    <xf numFmtId="43" fontId="3" fillId="8" borderId="8" xfId="0" applyNumberFormat="1" applyFont="1" applyFill="1" applyBorder="1" applyAlignment="1">
      <alignment horizontal="right"/>
    </xf>
    <xf numFmtId="43" fontId="2" fillId="0" borderId="0" xfId="1" applyNumberFormat="1" applyFont="1" applyFill="1" applyAlignment="1">
      <alignment horizontal="right"/>
    </xf>
    <xf numFmtId="0" fontId="2" fillId="5" borderId="5" xfId="0" applyFont="1" applyFill="1" applyBorder="1"/>
    <xf numFmtId="44" fontId="0" fillId="0" borderId="0" xfId="2" applyFont="1"/>
    <xf numFmtId="44" fontId="0" fillId="0" borderId="11" xfId="2" applyFont="1" applyBorder="1"/>
    <xf numFmtId="0" fontId="0" fillId="0" borderId="0" xfId="0" applyFont="1"/>
    <xf numFmtId="44" fontId="0" fillId="0" borderId="11" xfId="2" applyFont="1" applyBorder="1" applyAlignment="1">
      <alignment horizontal="left" vertical="center" wrapText="1"/>
    </xf>
    <xf numFmtId="44" fontId="0" fillId="9" borderId="0" xfId="0" applyNumberFormat="1" applyFont="1" applyFill="1"/>
    <xf numFmtId="0" fontId="7" fillId="3" borderId="5" xfId="0" applyFont="1" applyFill="1" applyBorder="1" applyAlignment="1">
      <alignment horizontal="left"/>
    </xf>
    <xf numFmtId="43" fontId="7" fillId="0" borderId="5" xfId="0" applyNumberFormat="1" applyFont="1" applyFill="1" applyBorder="1" applyAlignment="1"/>
    <xf numFmtId="43" fontId="7" fillId="0" borderId="5" xfId="0" applyNumberFormat="1" applyFont="1" applyFill="1" applyBorder="1" applyAlignment="1">
      <alignment horizontal="right"/>
    </xf>
    <xf numFmtId="0" fontId="2" fillId="0" borderId="2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43" fontId="3" fillId="0" borderId="2" xfId="0" applyNumberFormat="1" applyFont="1" applyFill="1" applyBorder="1" applyAlignment="1"/>
    <xf numFmtId="0" fontId="3" fillId="0" borderId="4" xfId="0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center" vertical="center" shrinkToFit="1"/>
    </xf>
    <xf numFmtId="43" fontId="3" fillId="0" borderId="0" xfId="1" applyFont="1" applyFill="1"/>
    <xf numFmtId="43" fontId="2" fillId="0" borderId="0" xfId="1" applyFont="1" applyFill="1" applyAlignment="1">
      <alignment horizontal="center"/>
    </xf>
    <xf numFmtId="43" fontId="2" fillId="0" borderId="0" xfId="1" applyFont="1" applyFill="1"/>
    <xf numFmtId="43" fontId="4" fillId="0" borderId="0" xfId="1" applyFont="1" applyFill="1"/>
    <xf numFmtId="43" fontId="6" fillId="0" borderId="0" xfId="1" applyFont="1" applyFill="1"/>
    <xf numFmtId="43" fontId="8" fillId="0" borderId="0" xfId="1" applyFont="1" applyFill="1"/>
    <xf numFmtId="43" fontId="7" fillId="0" borderId="0" xfId="1" applyFont="1" applyFill="1"/>
    <xf numFmtId="43" fontId="12" fillId="0" borderId="0" xfId="0" applyNumberFormat="1" applyFont="1" applyFill="1" applyAlignment="1">
      <alignment horizontal="center"/>
    </xf>
    <xf numFmtId="43" fontId="12" fillId="0" borderId="0" xfId="1" applyFont="1" applyFill="1"/>
    <xf numFmtId="43" fontId="13" fillId="0" borderId="0" xfId="1" applyFont="1" applyFill="1"/>
    <xf numFmtId="43" fontId="2" fillId="0" borderId="1" xfId="2" applyNumberFormat="1" applyFont="1" applyFill="1" applyBorder="1" applyAlignment="1">
      <alignment horizontal="right"/>
    </xf>
    <xf numFmtId="43" fontId="2" fillId="3" borderId="1" xfId="0" applyNumberFormat="1" applyFont="1" applyFill="1" applyBorder="1" applyAlignment="1">
      <alignment horizontal="left"/>
    </xf>
    <xf numFmtId="43" fontId="2" fillId="0" borderId="0" xfId="0" applyNumberFormat="1" applyFont="1" applyFill="1" applyBorder="1" applyAlignment="1">
      <alignment horizontal="center" vertical="center" shrinkToFit="1"/>
    </xf>
    <xf numFmtId="49" fontId="0" fillId="0" borderId="0" xfId="0" applyNumberFormat="1" applyAlignment="1">
      <alignment horizontal="center"/>
    </xf>
    <xf numFmtId="49" fontId="14" fillId="0" borderId="18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49" fontId="0" fillId="0" borderId="0" xfId="0" applyNumberFormat="1"/>
    <xf numFmtId="164" fontId="15" fillId="0" borderId="0" xfId="0" applyNumberFormat="1" applyFont="1"/>
    <xf numFmtId="164" fontId="15" fillId="0" borderId="19" xfId="0" applyNumberFormat="1" applyFont="1" applyBorder="1"/>
    <xf numFmtId="164" fontId="15" fillId="0" borderId="0" xfId="0" applyNumberFormat="1" applyFont="1" applyBorder="1"/>
    <xf numFmtId="164" fontId="15" fillId="0" borderId="20" xfId="0" applyNumberFormat="1" applyFont="1" applyBorder="1"/>
    <xf numFmtId="49" fontId="14" fillId="0" borderId="0" xfId="0" applyNumberFormat="1" applyFont="1"/>
    <xf numFmtId="164" fontId="14" fillId="0" borderId="21" xfId="0" applyNumberFormat="1" applyFont="1" applyBorder="1"/>
    <xf numFmtId="0" fontId="14" fillId="0" borderId="0" xfId="0" applyFont="1"/>
    <xf numFmtId="0" fontId="0" fillId="0" borderId="0" xfId="0" applyNumberFormat="1"/>
    <xf numFmtId="43" fontId="12" fillId="10" borderId="17" xfId="0" applyNumberFormat="1" applyFont="1" applyFill="1" applyBorder="1" applyAlignment="1">
      <alignment horizontal="right"/>
    </xf>
    <xf numFmtId="49" fontId="14" fillId="0" borderId="0" xfId="0" applyNumberFormat="1" applyFont="1" applyAlignment="1">
      <alignment horizontal="center"/>
    </xf>
    <xf numFmtId="0" fontId="14" fillId="0" borderId="0" xfId="0" applyNumberFormat="1" applyFont="1"/>
    <xf numFmtId="43" fontId="0" fillId="0" borderId="0" xfId="1" applyFont="1"/>
    <xf numFmtId="43" fontId="15" fillId="0" borderId="0" xfId="1" applyFont="1"/>
    <xf numFmtId="164" fontId="15" fillId="0" borderId="12" xfId="0" applyNumberFormat="1" applyFont="1" applyBorder="1"/>
    <xf numFmtId="43" fontId="15" fillId="0" borderId="12" xfId="1" applyFont="1" applyBorder="1"/>
    <xf numFmtId="164" fontId="14" fillId="0" borderId="22" xfId="0" applyNumberFormat="1" applyFont="1" applyBorder="1"/>
    <xf numFmtId="164" fontId="15" fillId="0" borderId="22" xfId="0" applyNumberFormat="1" applyFont="1" applyBorder="1"/>
    <xf numFmtId="43" fontId="15" fillId="0" borderId="22" xfId="1" applyFont="1" applyBorder="1"/>
    <xf numFmtId="43" fontId="15" fillId="0" borderId="0" xfId="1" applyFont="1" applyBorder="1"/>
    <xf numFmtId="164" fontId="15" fillId="0" borderId="4" xfId="0" applyNumberFormat="1" applyFont="1" applyBorder="1"/>
    <xf numFmtId="43" fontId="15" fillId="0" borderId="4" xfId="1" applyFont="1" applyBorder="1"/>
    <xf numFmtId="43" fontId="15" fillId="0" borderId="0" xfId="1" applyFont="1" applyBorder="1" applyAlignment="1">
      <alignment horizontal="right"/>
    </xf>
    <xf numFmtId="164" fontId="15" fillId="0" borderId="19" xfId="0" applyNumberFormat="1" applyFont="1" applyFill="1" applyBorder="1" applyAlignment="1">
      <alignment horizontal="right"/>
    </xf>
    <xf numFmtId="43" fontId="15" fillId="0" borderId="19" xfId="1" applyFont="1" applyFill="1" applyBorder="1" applyAlignment="1">
      <alignment horizontal="right"/>
    </xf>
    <xf numFmtId="49" fontId="14" fillId="0" borderId="19" xfId="0" applyNumberFormat="1" applyFont="1" applyFill="1" applyBorder="1" applyAlignment="1">
      <alignment horizontal="center"/>
    </xf>
    <xf numFmtId="164" fontId="15" fillId="0" borderId="0" xfId="0" applyNumberFormat="1" applyFont="1" applyFill="1"/>
    <xf numFmtId="164" fontId="15" fillId="0" borderId="4" xfId="0" applyNumberFormat="1" applyFont="1" applyFill="1" applyBorder="1"/>
    <xf numFmtId="164" fontId="15" fillId="0" borderId="20" xfId="0" applyNumberFormat="1" applyFont="1" applyFill="1" applyBorder="1"/>
    <xf numFmtId="164" fontId="14" fillId="0" borderId="22" xfId="0" applyNumberFormat="1" applyFont="1" applyFill="1" applyBorder="1"/>
    <xf numFmtId="0" fontId="0" fillId="0" borderId="0" xfId="0" applyNumberFormat="1" applyFill="1"/>
    <xf numFmtId="43" fontId="3" fillId="0" borderId="0" xfId="0" applyNumberFormat="1" applyFont="1" applyFill="1" applyBorder="1" applyAlignment="1">
      <alignment horizontal="center" vertical="top"/>
    </xf>
    <xf numFmtId="43" fontId="2" fillId="0" borderId="12" xfId="0" applyNumberFormat="1" applyFont="1" applyFill="1" applyBorder="1" applyAlignment="1">
      <alignment horizontal="center" vertical="center" shrinkToFit="1"/>
    </xf>
    <xf numFmtId="43" fontId="2" fillId="0" borderId="0" xfId="0" applyNumberFormat="1" applyFont="1" applyFill="1" applyBorder="1" applyAlignment="1">
      <alignment horizontal="center" vertical="center" shrinkToFit="1"/>
    </xf>
  </cellXfs>
  <cellStyles count="4">
    <cellStyle name="Comma" xfId="1" builtinId="3"/>
    <cellStyle name="Currency" xfId="2" builtinId="4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44</xdr:row>
      <xdr:rowOff>76200</xdr:rowOff>
    </xdr:from>
    <xdr:to>
      <xdr:col>9</xdr:col>
      <xdr:colOff>1083310</xdr:colOff>
      <xdr:row>45</xdr:row>
      <xdr:rowOff>212725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4300200" y="1018540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3716000" y="77851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55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4300200" y="124650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55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4300200" y="124650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56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4300200" y="12795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64</xdr:row>
      <xdr:rowOff>257629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6250169" y="1500867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56</xdr:row>
      <xdr:rowOff>76200</xdr:rowOff>
    </xdr:from>
    <xdr:ext cx="92710" cy="212725"/>
    <xdr:sp macro="" textlink="">
      <xdr:nvSpPr>
        <xdr:cNvPr id="12" name="Text Box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4300200" y="12795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4300200" y="13049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4300200" y="13557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4300200" y="138112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523875</xdr:colOff>
          <xdr:row>1</xdr:row>
          <xdr:rowOff>38100</xdr:rowOff>
        </xdr:to>
        <xdr:sp macro="" textlink="">
          <xdr:nvSpPr>
            <xdr:cNvPr id="5121" name="FILTER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2</xdr:col>
          <xdr:colOff>523875</xdr:colOff>
          <xdr:row>1</xdr:row>
          <xdr:rowOff>38100</xdr:rowOff>
        </xdr:to>
        <xdr:sp macro="" textlink="">
          <xdr:nvSpPr>
            <xdr:cNvPr id="5122" name="HEADER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990600</xdr:colOff>
      <xdr:row>44</xdr:row>
      <xdr:rowOff>76200</xdr:rowOff>
    </xdr:from>
    <xdr:to>
      <xdr:col>9</xdr:col>
      <xdr:colOff>1083310</xdr:colOff>
      <xdr:row>45</xdr:row>
      <xdr:rowOff>212725</xdr:rowOff>
    </xdr:to>
    <xdr:sp macro="" textlink="">
      <xdr:nvSpPr>
        <xdr:cNvPr id="2" name="Text Box 18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13163550" y="105727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3" name="Text Box 2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12579350" y="8140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4" name="Text Box 2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12579350" y="8140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5" name="Text Box 26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12579350" y="8140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6" name="Text Box 27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12579350" y="8140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 editAs="oneCell">
    <xdr:from>
      <xdr:col>9</xdr:col>
      <xdr:colOff>406400</xdr:colOff>
      <xdr:row>30</xdr:row>
      <xdr:rowOff>139700</xdr:rowOff>
    </xdr:from>
    <xdr:to>
      <xdr:col>9</xdr:col>
      <xdr:colOff>520700</xdr:colOff>
      <xdr:row>30</xdr:row>
      <xdr:rowOff>190500</xdr:rowOff>
    </xdr:to>
    <xdr:sp macro="" textlink="">
      <xdr:nvSpPr>
        <xdr:cNvPr id="7" name="Text Box 28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12579350" y="8140700"/>
          <a:ext cx="114300" cy="50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9</xdr:col>
      <xdr:colOff>990600</xdr:colOff>
      <xdr:row>55</xdr:row>
      <xdr:rowOff>0</xdr:rowOff>
    </xdr:from>
    <xdr:ext cx="92710" cy="212725"/>
    <xdr:sp macro="" textlink="">
      <xdr:nvSpPr>
        <xdr:cNvPr id="8" name="Text Box 18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13163550" y="127920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55</xdr:row>
      <xdr:rowOff>0</xdr:rowOff>
    </xdr:from>
    <xdr:ext cx="92710" cy="212725"/>
    <xdr:sp macro="" textlink="">
      <xdr:nvSpPr>
        <xdr:cNvPr id="9" name="Text Box 1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13163550" y="1279207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56</xdr:row>
      <xdr:rowOff>76200</xdr:rowOff>
    </xdr:from>
    <xdr:ext cx="92710" cy="212725"/>
    <xdr:sp macro="" textlink="">
      <xdr:nvSpPr>
        <xdr:cNvPr id="10" name="Text Box 18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3163550" y="131254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10</xdr:col>
      <xdr:colOff>1016519</xdr:colOff>
      <xdr:row>64</xdr:row>
      <xdr:rowOff>257629</xdr:rowOff>
    </xdr:from>
    <xdr:ext cx="92710" cy="212725"/>
    <xdr:sp macro="" textlink="">
      <xdr:nvSpPr>
        <xdr:cNvPr id="11" name="Text Box 18">
          <a:extLst>
            <a:ext uri="{FF2B5EF4-FFF2-40B4-BE49-F238E27FC236}">
              <a16:creationId xmlns:a16="http://schemas.microsoft.com/office/drawing/2014/main" id="{00000000-0008-0000-0000-00000B000000}"/>
            </a:ext>
            <a:ext uri="{147F2762-F138-4A5C-976F-8EAC2B608ADB}">
              <a16:predDERef xmlns:a16="http://schemas.microsoft.com/office/drawing/2014/main" pre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15427131" y="15523547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56</xdr:row>
      <xdr:rowOff>76200</xdr:rowOff>
    </xdr:from>
    <xdr:ext cx="92710" cy="212725"/>
    <xdr:sp macro="" textlink="">
      <xdr:nvSpPr>
        <xdr:cNvPr id="13" name="Text Box 1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3163550" y="13125450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13163550" y="13382625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5" name="Text Box 18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13155386" y="13207093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57</xdr:row>
      <xdr:rowOff>76200</xdr:rowOff>
    </xdr:from>
    <xdr:ext cx="92710" cy="212725"/>
    <xdr:sp macro="" textlink="">
      <xdr:nvSpPr>
        <xdr:cNvPr id="16" name="Text Box 18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13155386" y="13207093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7" name="Text Box 18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13155386" y="1346562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8" name="Text Box 18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13155386" y="13207093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59</xdr:row>
      <xdr:rowOff>76200</xdr:rowOff>
    </xdr:from>
    <xdr:ext cx="92710" cy="212725"/>
    <xdr:sp macro="" textlink="">
      <xdr:nvSpPr>
        <xdr:cNvPr id="19" name="Text Box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13155386" y="13207093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0" name="Text Box 18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13155386" y="1346562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1" name="Text Box 18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13155386" y="1346562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  <xdr:oneCellAnchor>
    <xdr:from>
      <xdr:col>9</xdr:col>
      <xdr:colOff>990600</xdr:colOff>
      <xdr:row>60</xdr:row>
      <xdr:rowOff>76200</xdr:rowOff>
    </xdr:from>
    <xdr:ext cx="92710" cy="212725"/>
    <xdr:sp macro="" textlink="">
      <xdr:nvSpPr>
        <xdr:cNvPr id="22" name="Text Box 18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13155386" y="13465629"/>
          <a:ext cx="92710" cy="212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1</xdr:row>
          <xdr:rowOff>38100</xdr:rowOff>
        </xdr:to>
        <xdr:sp macro="" textlink="">
          <xdr:nvSpPr>
            <xdr:cNvPr id="2049" name="FILTER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323850</xdr:colOff>
          <xdr:row>1</xdr:row>
          <xdr:rowOff>38100</xdr:rowOff>
        </xdr:to>
        <xdr:sp macro="" textlink="">
          <xdr:nvSpPr>
            <xdr:cNvPr id="2050" name="HEADER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6" Type="http://schemas.openxmlformats.org/officeDocument/2006/relationships/control" Target="../activeX/activeX4.xml"/><Relationship Id="rId5" Type="http://schemas.openxmlformats.org/officeDocument/2006/relationships/image" Target="../media/image3.emf"/><Relationship Id="rId4" Type="http://schemas.openxmlformats.org/officeDocument/2006/relationships/control" Target="../activeX/activeX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opLeftCell="A77" zoomScale="66" zoomScaleNormal="66" workbookViewId="0">
      <pane xSplit="1" topLeftCell="F1" activePane="topRight" state="frozen"/>
      <selection activeCell="A2" sqref="A2"/>
      <selection pane="topRight" activeCell="J37" sqref="J37"/>
    </sheetView>
  </sheetViews>
  <sheetFormatPr defaultColWidth="11.42578125" defaultRowHeight="20.25" x14ac:dyDescent="0.3"/>
  <cols>
    <col min="1" max="1" width="75.42578125" style="11" customWidth="1"/>
    <col min="2" max="2" width="3.42578125" style="11" customWidth="1"/>
    <col min="3" max="3" width="19.140625" style="88" customWidth="1"/>
    <col min="4" max="4" width="3.7109375" style="11" customWidth="1"/>
    <col min="5" max="6" width="19.85546875" style="88" customWidth="1"/>
    <col min="7" max="7" width="19.140625" style="88" customWidth="1"/>
    <col min="8" max="8" width="3.7109375" style="88" customWidth="1"/>
    <col min="9" max="9" width="26.28515625" style="139" customWidth="1"/>
    <col min="10" max="10" width="27.5703125" style="139" customWidth="1"/>
    <col min="11" max="11" width="29.42578125" style="139" customWidth="1"/>
    <col min="12" max="12" width="19" style="139" bestFit="1" customWidth="1"/>
    <col min="13" max="13" width="17.42578125" style="159" customWidth="1"/>
    <col min="14" max="14" width="18.28515625" style="159" customWidth="1"/>
    <col min="15" max="15" width="39.7109375" style="11" customWidth="1"/>
    <col min="16" max="16" width="32.140625" style="159" customWidth="1"/>
    <col min="17" max="17" width="19.140625" style="159" bestFit="1" customWidth="1"/>
    <col min="18" max="16384" width="11.42578125" style="11"/>
  </cols>
  <sheetData>
    <row r="1" spans="1:17" s="3" customFormat="1" x14ac:dyDescent="0.3">
      <c r="A1" s="1"/>
      <c r="B1" s="1"/>
      <c r="C1" s="2"/>
      <c r="E1" s="204" t="s">
        <v>72</v>
      </c>
      <c r="F1" s="204"/>
      <c r="G1" s="204"/>
      <c r="H1" s="4"/>
      <c r="I1" s="204" t="s">
        <v>120</v>
      </c>
      <c r="J1" s="204"/>
      <c r="K1" s="204"/>
      <c r="L1" s="2"/>
      <c r="M1" s="158"/>
      <c r="N1" s="158"/>
      <c r="O1" s="158"/>
      <c r="P1" s="158"/>
      <c r="Q1" s="158"/>
    </row>
    <row r="2" spans="1:17" ht="41.25" thickBot="1" x14ac:dyDescent="0.35">
      <c r="A2" s="5" t="s">
        <v>0</v>
      </c>
      <c r="B2" s="6"/>
      <c r="C2" s="7" t="s">
        <v>1</v>
      </c>
      <c r="D2" s="6"/>
      <c r="E2" s="7" t="s">
        <v>2</v>
      </c>
      <c r="F2" s="7" t="s">
        <v>3</v>
      </c>
      <c r="G2" s="8" t="s">
        <v>4</v>
      </c>
      <c r="H2" s="9"/>
      <c r="I2" s="7" t="s">
        <v>5</v>
      </c>
      <c r="J2" s="7" t="s">
        <v>3</v>
      </c>
      <c r="K2" s="8" t="s">
        <v>4</v>
      </c>
      <c r="L2" s="10" t="s">
        <v>6</v>
      </c>
      <c r="O2" s="159"/>
    </row>
    <row r="3" spans="1:17" x14ac:dyDescent="0.3">
      <c r="A3" s="12" t="s">
        <v>7</v>
      </c>
      <c r="B3" s="6"/>
      <c r="C3" s="13"/>
      <c r="D3" s="6"/>
      <c r="E3" s="7"/>
      <c r="F3" s="7">
        <v>2000</v>
      </c>
      <c r="G3" s="14"/>
      <c r="H3" s="15"/>
      <c r="I3" s="7"/>
      <c r="J3" s="7"/>
      <c r="K3" s="16"/>
      <c r="L3" s="16">
        <v>2000</v>
      </c>
      <c r="O3" s="159"/>
    </row>
    <row r="4" spans="1:17" s="31" customFormat="1" x14ac:dyDescent="0.3">
      <c r="A4" s="155" t="s">
        <v>8</v>
      </c>
      <c r="B4" s="22"/>
      <c r="C4" s="23"/>
      <c r="D4" s="22"/>
      <c r="E4" s="154"/>
      <c r="F4" s="154"/>
      <c r="G4" s="154"/>
      <c r="H4" s="128"/>
      <c r="I4" s="7"/>
      <c r="J4" s="7"/>
      <c r="K4" s="7"/>
      <c r="L4" s="7"/>
      <c r="M4" s="159"/>
      <c r="N4" s="159"/>
      <c r="P4" s="157"/>
      <c r="Q4" s="157"/>
    </row>
    <row r="5" spans="1:17" s="20" customFormat="1" x14ac:dyDescent="0.3">
      <c r="A5" s="21" t="s">
        <v>9</v>
      </c>
      <c r="B5" s="22"/>
      <c r="C5" s="23"/>
      <c r="D5" s="17"/>
      <c r="E5" s="18"/>
      <c r="F5" s="18"/>
      <c r="G5" s="14"/>
      <c r="H5" s="15"/>
      <c r="I5" s="19"/>
      <c r="J5" s="19"/>
      <c r="K5" s="16"/>
      <c r="L5" s="19"/>
      <c r="M5" s="162"/>
      <c r="N5" s="159"/>
      <c r="P5" s="160"/>
      <c r="Q5" s="160"/>
    </row>
    <row r="6" spans="1:17" x14ac:dyDescent="0.3">
      <c r="A6" s="24" t="s">
        <v>80</v>
      </c>
      <c r="B6" s="25"/>
      <c r="C6" s="26">
        <v>14.110000000000582</v>
      </c>
      <c r="D6" s="25"/>
      <c r="E6" s="14">
        <v>60000</v>
      </c>
      <c r="F6" s="14">
        <v>55000</v>
      </c>
      <c r="G6" s="14">
        <f>E6-F6</f>
        <v>5000</v>
      </c>
      <c r="H6" s="15"/>
      <c r="I6" s="157">
        <f>Master!E4</f>
        <v>1525.65</v>
      </c>
      <c r="J6" s="27">
        <f>-Master!E22</f>
        <v>-3835.95</v>
      </c>
      <c r="K6" s="27">
        <f t="shared" ref="K6:K16" si="0">I6+J6</f>
        <v>-2310.2999999999997</v>
      </c>
      <c r="L6" s="27"/>
      <c r="M6" s="157"/>
    </row>
    <row r="7" spans="1:17" s="31" customFormat="1" x14ac:dyDescent="0.3">
      <c r="A7" s="28" t="s">
        <v>10</v>
      </c>
      <c r="B7" s="29"/>
      <c r="C7" s="26">
        <v>5919.02</v>
      </c>
      <c r="D7" s="29"/>
      <c r="E7" s="14">
        <v>21000</v>
      </c>
      <c r="F7" s="14">
        <v>15000</v>
      </c>
      <c r="G7" s="14">
        <f t="shared" ref="G7:G13" si="1">E7-F7</f>
        <v>6000</v>
      </c>
      <c r="H7" s="15"/>
      <c r="I7" s="27">
        <f>Master!E5</f>
        <v>13727.83</v>
      </c>
      <c r="J7" s="27">
        <f>-Master!E23</f>
        <v>-11387.73</v>
      </c>
      <c r="K7" s="27">
        <f t="shared" si="0"/>
        <v>2340.1000000000004</v>
      </c>
      <c r="L7" s="27"/>
      <c r="M7" s="161"/>
      <c r="N7" s="159"/>
      <c r="P7" s="157"/>
      <c r="Q7" s="157"/>
    </row>
    <row r="8" spans="1:17" s="31" customFormat="1" x14ac:dyDescent="0.3">
      <c r="A8" s="32" t="s">
        <v>11</v>
      </c>
      <c r="B8" s="33"/>
      <c r="C8" s="26">
        <v>393.07000000000005</v>
      </c>
      <c r="D8" s="33"/>
      <c r="E8" s="14">
        <v>2000</v>
      </c>
      <c r="F8" s="14">
        <v>1600</v>
      </c>
      <c r="G8" s="14">
        <f t="shared" si="1"/>
        <v>400</v>
      </c>
      <c r="H8" s="15"/>
      <c r="I8" s="27">
        <f>Master!E6</f>
        <v>1521.75</v>
      </c>
      <c r="J8" s="27">
        <f>-Master!E24</f>
        <v>-645.72</v>
      </c>
      <c r="K8" s="27">
        <f t="shared" si="0"/>
        <v>876.03</v>
      </c>
      <c r="L8" s="27"/>
      <c r="M8" s="159"/>
      <c r="P8" s="157"/>
      <c r="Q8" s="157"/>
    </row>
    <row r="9" spans="1:17" s="31" customFormat="1" x14ac:dyDescent="0.3">
      <c r="A9" s="34" t="s">
        <v>12</v>
      </c>
      <c r="B9" s="35"/>
      <c r="C9" s="26">
        <v>244.26999999999953</v>
      </c>
      <c r="D9" s="35"/>
      <c r="E9" s="14">
        <v>10000</v>
      </c>
      <c r="F9" s="14">
        <v>8500</v>
      </c>
      <c r="G9" s="14">
        <f t="shared" si="1"/>
        <v>1500</v>
      </c>
      <c r="H9" s="15"/>
      <c r="I9" s="27">
        <f>Master!E7</f>
        <v>6011</v>
      </c>
      <c r="J9" s="27">
        <f>-Master!E26</f>
        <v>-7515.7</v>
      </c>
      <c r="K9" s="27">
        <f t="shared" si="0"/>
        <v>-1504.6999999999998</v>
      </c>
      <c r="L9" s="27"/>
      <c r="M9" s="159"/>
      <c r="P9" s="157"/>
      <c r="Q9" s="157"/>
    </row>
    <row r="10" spans="1:17" s="31" customFormat="1" x14ac:dyDescent="0.3">
      <c r="A10" s="32" t="s">
        <v>13</v>
      </c>
      <c r="B10" s="33"/>
      <c r="C10" s="26">
        <v>1729.49</v>
      </c>
      <c r="D10" s="33"/>
      <c r="E10" s="14">
        <v>5000</v>
      </c>
      <c r="F10" s="14">
        <v>3000</v>
      </c>
      <c r="G10" s="14">
        <f t="shared" si="1"/>
        <v>2000</v>
      </c>
      <c r="H10" s="15"/>
      <c r="I10" s="27">
        <f>Master!E8</f>
        <v>4092.15</v>
      </c>
      <c r="J10" s="27">
        <f>-Master!E25</f>
        <v>-768.76</v>
      </c>
      <c r="K10" s="27">
        <f t="shared" si="0"/>
        <v>3323.3900000000003</v>
      </c>
      <c r="L10" s="27"/>
      <c r="M10" s="163"/>
      <c r="P10" s="157"/>
    </row>
    <row r="11" spans="1:17" x14ac:dyDescent="0.3">
      <c r="A11" s="32" t="s">
        <v>104</v>
      </c>
      <c r="B11" s="33"/>
      <c r="C11" s="26">
        <v>182.9</v>
      </c>
      <c r="D11" s="33"/>
      <c r="E11" s="14">
        <v>2000</v>
      </c>
      <c r="F11" s="14">
        <v>1500</v>
      </c>
      <c r="G11" s="14">
        <f t="shared" si="1"/>
        <v>500</v>
      </c>
      <c r="H11" s="15"/>
      <c r="I11" s="27"/>
      <c r="J11" s="27"/>
      <c r="K11" s="27">
        <f t="shared" si="0"/>
        <v>0</v>
      </c>
      <c r="L11" s="27"/>
    </row>
    <row r="12" spans="1:17" x14ac:dyDescent="0.3">
      <c r="A12" s="36" t="s">
        <v>103</v>
      </c>
      <c r="B12" s="33"/>
      <c r="C12" s="26">
        <v>0</v>
      </c>
      <c r="D12" s="33"/>
      <c r="E12" s="14"/>
      <c r="F12" s="14"/>
      <c r="G12" s="14"/>
      <c r="H12" s="15"/>
      <c r="I12" s="27"/>
      <c r="J12" s="27">
        <f>-Master!E27</f>
        <v>-725.38</v>
      </c>
      <c r="K12" s="27">
        <f t="shared" si="0"/>
        <v>-725.38</v>
      </c>
      <c r="L12" s="27"/>
    </row>
    <row r="13" spans="1:17" hidden="1" x14ac:dyDescent="0.3">
      <c r="A13" s="36" t="s">
        <v>103</v>
      </c>
      <c r="B13" s="33"/>
      <c r="C13" s="26">
        <v>-237.21000000000004</v>
      </c>
      <c r="D13" s="33"/>
      <c r="E13" s="14">
        <v>3000</v>
      </c>
      <c r="F13" s="14">
        <v>1500</v>
      </c>
      <c r="G13" s="14">
        <f t="shared" si="1"/>
        <v>1500</v>
      </c>
      <c r="H13" s="15"/>
      <c r="I13" s="27"/>
      <c r="J13" s="27"/>
      <c r="K13" s="27">
        <f t="shared" si="0"/>
        <v>0</v>
      </c>
      <c r="L13" s="27"/>
    </row>
    <row r="14" spans="1:17" x14ac:dyDescent="0.3">
      <c r="A14" s="32" t="s">
        <v>16</v>
      </c>
      <c r="B14" s="33"/>
      <c r="C14" s="26">
        <v>361</v>
      </c>
      <c r="D14" s="33"/>
      <c r="E14" s="14">
        <v>500</v>
      </c>
      <c r="F14" s="14">
        <v>42.58</v>
      </c>
      <c r="G14" s="14">
        <f>E14-F14</f>
        <v>457.42</v>
      </c>
      <c r="H14" s="15"/>
      <c r="I14" s="27">
        <v>113</v>
      </c>
      <c r="J14" s="27"/>
      <c r="K14" s="27">
        <f t="shared" si="0"/>
        <v>113</v>
      </c>
      <c r="L14" s="27"/>
    </row>
    <row r="15" spans="1:17" x14ac:dyDescent="0.3">
      <c r="A15" s="32" t="s">
        <v>17</v>
      </c>
      <c r="B15" s="33"/>
      <c r="C15" s="26">
        <v>0</v>
      </c>
      <c r="D15" s="33"/>
      <c r="E15" s="14">
        <v>0</v>
      </c>
      <c r="F15" s="14">
        <v>0</v>
      </c>
      <c r="G15" s="14">
        <v>0</v>
      </c>
      <c r="H15" s="15"/>
      <c r="I15" s="27"/>
      <c r="J15" s="27"/>
      <c r="K15" s="27">
        <f t="shared" si="0"/>
        <v>0</v>
      </c>
      <c r="L15" s="27"/>
    </row>
    <row r="16" spans="1:17" ht="21" thickBot="1" x14ac:dyDescent="0.35">
      <c r="A16" s="37" t="s">
        <v>18</v>
      </c>
      <c r="B16" s="33"/>
      <c r="C16" s="26">
        <v>0</v>
      </c>
      <c r="D16" s="33"/>
      <c r="E16" s="38"/>
      <c r="F16" s="38"/>
      <c r="G16" s="38"/>
      <c r="H16" s="15"/>
      <c r="I16" s="39"/>
      <c r="J16" s="39"/>
      <c r="K16" s="39">
        <f t="shared" si="0"/>
        <v>0</v>
      </c>
      <c r="L16" s="39"/>
    </row>
    <row r="17" spans="1:17" s="45" customFormat="1" x14ac:dyDescent="0.3">
      <c r="A17" s="40" t="s">
        <v>19</v>
      </c>
      <c r="B17" s="41"/>
      <c r="C17" s="42">
        <v>61377.029999999992</v>
      </c>
      <c r="D17" s="43"/>
      <c r="E17" s="42">
        <f>SUM(E6:E15)</f>
        <v>103500</v>
      </c>
      <c r="F17" s="42">
        <f>SUM(F6:F15)</f>
        <v>86142.58</v>
      </c>
      <c r="G17" s="42">
        <f>SUM(G6:G15)</f>
        <v>17357.419999999998</v>
      </c>
      <c r="H17" s="44"/>
      <c r="I17" s="42">
        <f>SUM(I6:I16)</f>
        <v>26991.38</v>
      </c>
      <c r="J17" s="42">
        <f>SUM(J6:J16)</f>
        <v>-24879.239999999998</v>
      </c>
      <c r="K17" s="42">
        <f>SUM(K6:K16)</f>
        <v>2112.1400000000012</v>
      </c>
      <c r="L17" s="42">
        <f>SUM(L3:L16)</f>
        <v>2000</v>
      </c>
      <c r="O17" s="159"/>
      <c r="P17" s="159"/>
    </row>
    <row r="18" spans="1:17" x14ac:dyDescent="0.3">
      <c r="A18" s="33"/>
      <c r="B18" s="33"/>
      <c r="C18" s="46"/>
      <c r="D18" s="33"/>
      <c r="E18" s="15"/>
      <c r="F18" s="15"/>
      <c r="G18" s="15"/>
      <c r="H18" s="15"/>
      <c r="I18" s="47"/>
      <c r="J18" s="47"/>
      <c r="K18" s="47"/>
      <c r="L18" s="47"/>
      <c r="O18" s="159"/>
    </row>
    <row r="19" spans="1:17" x14ac:dyDescent="0.3">
      <c r="A19" s="48" t="s">
        <v>20</v>
      </c>
      <c r="B19" s="22"/>
      <c r="C19" s="23"/>
      <c r="D19" s="33"/>
      <c r="E19" s="14"/>
      <c r="F19" s="14"/>
      <c r="G19" s="14"/>
      <c r="H19" s="15"/>
      <c r="I19" s="27"/>
      <c r="J19" s="27"/>
      <c r="K19" s="27"/>
      <c r="L19" s="27"/>
      <c r="O19" s="159"/>
    </row>
    <row r="20" spans="1:17" x14ac:dyDescent="0.3">
      <c r="A20" s="49" t="s">
        <v>73</v>
      </c>
      <c r="B20" s="29"/>
      <c r="C20" s="50">
        <v>1020.06</v>
      </c>
      <c r="D20" s="29"/>
      <c r="E20" s="51">
        <v>3000</v>
      </c>
      <c r="F20" s="51">
        <v>250</v>
      </c>
      <c r="G20" s="14">
        <f t="shared" ref="G20:G25" si="2">E20-F20</f>
        <v>2750</v>
      </c>
      <c r="H20" s="15"/>
      <c r="I20" s="27"/>
      <c r="J20" s="27">
        <f>-Master!E28</f>
        <v>-39.57</v>
      </c>
      <c r="K20" s="27">
        <f>I20+J20</f>
        <v>-39.57</v>
      </c>
      <c r="L20" s="27"/>
      <c r="O20" s="159"/>
    </row>
    <row r="21" spans="1:17" x14ac:dyDescent="0.3">
      <c r="A21" s="49" t="s">
        <v>21</v>
      </c>
      <c r="B21" s="29"/>
      <c r="C21" s="50">
        <v>0</v>
      </c>
      <c r="D21" s="29"/>
      <c r="E21" s="51">
        <v>1495.4</v>
      </c>
      <c r="F21" s="51">
        <v>1495.4</v>
      </c>
      <c r="G21" s="14">
        <v>0</v>
      </c>
      <c r="H21" s="15"/>
      <c r="I21" s="52"/>
      <c r="J21" s="52"/>
      <c r="K21" s="27">
        <f t="shared" ref="K21:K28" si="3">I21+J21</f>
        <v>0</v>
      </c>
      <c r="L21" s="27"/>
      <c r="O21" s="159"/>
    </row>
    <row r="22" spans="1:17" x14ac:dyDescent="0.3">
      <c r="A22" s="49" t="s">
        <v>22</v>
      </c>
      <c r="B22" s="29"/>
      <c r="C22" s="50">
        <v>0</v>
      </c>
      <c r="D22" s="29"/>
      <c r="E22" s="14">
        <v>500</v>
      </c>
      <c r="F22" s="14">
        <v>0</v>
      </c>
      <c r="G22" s="14">
        <f t="shared" si="2"/>
        <v>500</v>
      </c>
      <c r="H22" s="15"/>
      <c r="I22" s="27"/>
      <c r="J22" s="27"/>
      <c r="K22" s="27">
        <f t="shared" si="3"/>
        <v>0</v>
      </c>
      <c r="L22" s="27"/>
      <c r="O22" s="159"/>
    </row>
    <row r="23" spans="1:17" s="31" customFormat="1" x14ac:dyDescent="0.3">
      <c r="A23" s="49" t="s">
        <v>23</v>
      </c>
      <c r="B23" s="29"/>
      <c r="C23" s="50">
        <v>0</v>
      </c>
      <c r="D23" s="29"/>
      <c r="E23" s="14">
        <v>1500</v>
      </c>
      <c r="F23" s="14">
        <v>1500</v>
      </c>
      <c r="G23" s="14">
        <f t="shared" si="2"/>
        <v>0</v>
      </c>
      <c r="H23" s="15"/>
      <c r="I23" s="27"/>
      <c r="J23" s="27"/>
      <c r="K23" s="27">
        <f t="shared" si="3"/>
        <v>0</v>
      </c>
      <c r="L23" s="27"/>
      <c r="O23" s="159"/>
      <c r="P23" s="159"/>
    </row>
    <row r="24" spans="1:17" x14ac:dyDescent="0.3">
      <c r="A24" s="53" t="s">
        <v>24</v>
      </c>
      <c r="B24" s="33"/>
      <c r="C24" s="50">
        <v>554.03</v>
      </c>
      <c r="D24" s="33"/>
      <c r="E24" s="14">
        <v>3000</v>
      </c>
      <c r="F24" s="14">
        <v>0</v>
      </c>
      <c r="G24" s="14">
        <f t="shared" si="2"/>
        <v>3000</v>
      </c>
      <c r="H24" s="15"/>
      <c r="I24" s="27">
        <f>Master!E14</f>
        <v>596.55999999999995</v>
      </c>
      <c r="J24" s="27"/>
      <c r="K24" s="27">
        <f t="shared" si="3"/>
        <v>596.55999999999995</v>
      </c>
      <c r="L24" s="27"/>
      <c r="O24" s="159"/>
    </row>
    <row r="25" spans="1:17" x14ac:dyDescent="0.3">
      <c r="A25" s="53" t="s">
        <v>25</v>
      </c>
      <c r="B25" s="33"/>
      <c r="C25" s="50">
        <v>-2100</v>
      </c>
      <c r="D25" s="33"/>
      <c r="E25" s="14">
        <v>0</v>
      </c>
      <c r="F25" s="14">
        <v>0</v>
      </c>
      <c r="G25" s="14">
        <f t="shared" si="2"/>
        <v>0</v>
      </c>
      <c r="H25" s="15"/>
      <c r="I25" s="27"/>
      <c r="J25" s="27"/>
      <c r="K25" s="27">
        <f t="shared" si="3"/>
        <v>0</v>
      </c>
      <c r="L25" s="27"/>
      <c r="O25" s="159"/>
      <c r="P25" s="161"/>
    </row>
    <row r="26" spans="1:17" s="58" customFormat="1" hidden="1" x14ac:dyDescent="0.3">
      <c r="A26" s="149" t="s">
        <v>26</v>
      </c>
      <c r="B26" s="54"/>
      <c r="C26" s="50">
        <v>0</v>
      </c>
      <c r="D26" s="54"/>
      <c r="E26" s="150"/>
      <c r="F26" s="150"/>
      <c r="G26" s="150"/>
      <c r="H26" s="56"/>
      <c r="I26" s="151"/>
      <c r="J26" s="151"/>
      <c r="K26" s="120">
        <f t="shared" si="3"/>
        <v>0</v>
      </c>
      <c r="L26" s="151"/>
      <c r="O26" s="159"/>
      <c r="P26" s="159"/>
    </row>
    <row r="27" spans="1:17" s="31" customFormat="1" x14ac:dyDescent="0.3">
      <c r="A27" s="49" t="s">
        <v>27</v>
      </c>
      <c r="B27" s="152"/>
      <c r="C27" s="50">
        <v>105.41</v>
      </c>
      <c r="D27" s="152"/>
      <c r="E27" s="14">
        <v>200</v>
      </c>
      <c r="F27" s="14">
        <v>0</v>
      </c>
      <c r="G27" s="14">
        <v>0</v>
      </c>
      <c r="H27" s="14"/>
      <c r="I27" s="27">
        <v>22.75</v>
      </c>
      <c r="J27" s="27"/>
      <c r="K27" s="27">
        <f t="shared" si="3"/>
        <v>22.75</v>
      </c>
      <c r="L27" s="27"/>
      <c r="O27" s="159"/>
      <c r="P27" s="159"/>
    </row>
    <row r="28" spans="1:17" s="31" customFormat="1" ht="21" thickBot="1" x14ac:dyDescent="0.35">
      <c r="A28" s="168"/>
      <c r="B28" s="153"/>
      <c r="C28" s="167">
        <v>128.65</v>
      </c>
      <c r="D28" s="153"/>
      <c r="E28" s="38"/>
      <c r="F28" s="38"/>
      <c r="G28" s="38"/>
      <c r="H28" s="38"/>
      <c r="I28" s="39"/>
      <c r="J28" s="39"/>
      <c r="K28" s="27">
        <f t="shared" si="3"/>
        <v>0</v>
      </c>
      <c r="L28" s="39"/>
      <c r="O28" s="159"/>
      <c r="P28" s="159"/>
    </row>
    <row r="29" spans="1:17" s="45" customFormat="1" x14ac:dyDescent="0.3">
      <c r="A29" s="59" t="s">
        <v>28</v>
      </c>
      <c r="B29" s="41"/>
      <c r="C29" s="60">
        <v>-291.85000000000014</v>
      </c>
      <c r="D29" s="44"/>
      <c r="E29" s="60">
        <f>SUM(E20:E27)</f>
        <v>9695.4</v>
      </c>
      <c r="F29" s="60">
        <f>SUM(F20:F27)</f>
        <v>3245.4</v>
      </c>
      <c r="G29" s="61">
        <f>SUM(G20:G27)</f>
        <v>6250</v>
      </c>
      <c r="H29" s="44"/>
      <c r="I29" s="62">
        <f>SUM(I20:I28)</f>
        <v>619.30999999999995</v>
      </c>
      <c r="J29" s="62">
        <f>SUM(J20:J28)</f>
        <v>-39.57</v>
      </c>
      <c r="K29" s="62">
        <f>SUM(K20:K28)</f>
        <v>579.7399999999999</v>
      </c>
      <c r="L29" s="62">
        <f>SUM(L20:L28)</f>
        <v>0</v>
      </c>
      <c r="O29" s="159"/>
      <c r="P29" s="159"/>
    </row>
    <row r="30" spans="1:17" x14ac:dyDescent="0.3">
      <c r="A30" s="33"/>
      <c r="B30" s="33"/>
      <c r="C30" s="46"/>
      <c r="D30" s="33"/>
      <c r="E30" s="15"/>
      <c r="F30" s="15"/>
      <c r="G30" s="15"/>
      <c r="H30" s="15"/>
      <c r="I30" s="47"/>
      <c r="J30" s="47"/>
      <c r="K30" s="47"/>
      <c r="L30" s="47"/>
      <c r="O30" s="159"/>
    </row>
    <row r="31" spans="1:17" x14ac:dyDescent="0.3">
      <c r="A31" s="63" t="s">
        <v>29</v>
      </c>
      <c r="B31" s="22"/>
      <c r="C31" s="23"/>
      <c r="D31" s="33"/>
      <c r="E31" s="14"/>
      <c r="F31" s="14"/>
      <c r="G31" s="14"/>
      <c r="H31" s="15"/>
      <c r="I31" s="27"/>
      <c r="J31" s="27"/>
      <c r="K31" s="27"/>
      <c r="L31" s="27"/>
      <c r="O31" s="159"/>
      <c r="P31" s="157"/>
    </row>
    <row r="32" spans="1:17" s="72" customFormat="1" hidden="1" x14ac:dyDescent="0.3">
      <c r="A32" s="64" t="s">
        <v>30</v>
      </c>
      <c r="B32" s="54"/>
      <c r="C32" s="65"/>
      <c r="D32" s="66"/>
      <c r="E32" s="67"/>
      <c r="F32" s="55"/>
      <c r="G32" s="68"/>
      <c r="H32" s="56"/>
      <c r="I32" s="69"/>
      <c r="J32" s="57"/>
      <c r="K32" s="70">
        <f>I32-J32</f>
        <v>0</v>
      </c>
      <c r="L32" s="71"/>
      <c r="M32" s="159">
        <v>781.62</v>
      </c>
      <c r="O32" s="159"/>
      <c r="P32" s="159"/>
      <c r="Q32" s="157"/>
    </row>
    <row r="33" spans="1:17" x14ac:dyDescent="0.3">
      <c r="A33" s="73" t="s">
        <v>31</v>
      </c>
      <c r="B33" s="29"/>
      <c r="C33" s="30">
        <v>-1577.52</v>
      </c>
      <c r="D33" s="29"/>
      <c r="E33" s="14"/>
      <c r="F33" s="14">
        <v>2500</v>
      </c>
      <c r="G33" s="14">
        <f t="shared" ref="G33:G50" si="4">E33-F33</f>
        <v>-2500</v>
      </c>
      <c r="H33" s="15"/>
      <c r="I33" s="27"/>
      <c r="J33" s="27">
        <f>-Master!E30</f>
        <v>-568.78</v>
      </c>
      <c r="K33" s="27">
        <f>I33+J33</f>
        <v>-568.78</v>
      </c>
      <c r="L33" s="27"/>
      <c r="O33" s="159"/>
      <c r="Q33" s="157"/>
    </row>
    <row r="34" spans="1:17" x14ac:dyDescent="0.3">
      <c r="A34" s="73" t="s">
        <v>32</v>
      </c>
      <c r="B34" s="29"/>
      <c r="C34" s="30">
        <v>-781.62</v>
      </c>
      <c r="D34" s="29"/>
      <c r="E34" s="14"/>
      <c r="F34" s="14">
        <v>1000</v>
      </c>
      <c r="G34" s="14">
        <f t="shared" si="4"/>
        <v>-1000</v>
      </c>
      <c r="H34" s="15"/>
      <c r="I34" s="27"/>
      <c r="J34" s="27">
        <v>-408.75</v>
      </c>
      <c r="K34" s="27">
        <f t="shared" ref="K34:K49" si="5">I34+J34</f>
        <v>-408.75</v>
      </c>
      <c r="L34" s="27"/>
      <c r="O34" s="159"/>
      <c r="P34" s="162"/>
    </row>
    <row r="35" spans="1:17" x14ac:dyDescent="0.3">
      <c r="A35" s="73" t="s">
        <v>33</v>
      </c>
      <c r="B35" s="29"/>
      <c r="C35" s="30">
        <v>0</v>
      </c>
      <c r="D35" s="29"/>
      <c r="E35" s="14">
        <v>0</v>
      </c>
      <c r="F35" s="14">
        <v>100</v>
      </c>
      <c r="G35" s="14">
        <f t="shared" si="4"/>
        <v>-100</v>
      </c>
      <c r="H35" s="15"/>
      <c r="I35" s="27"/>
      <c r="J35" s="27"/>
      <c r="K35" s="27">
        <f t="shared" si="5"/>
        <v>0</v>
      </c>
      <c r="L35" s="27"/>
      <c r="M35" s="157"/>
      <c r="O35" s="159"/>
      <c r="P35" s="157"/>
    </row>
    <row r="36" spans="1:17" x14ac:dyDescent="0.3">
      <c r="A36" s="74" t="s">
        <v>34</v>
      </c>
      <c r="B36" s="33"/>
      <c r="C36" s="30">
        <v>-622.79999999999995</v>
      </c>
      <c r="D36" s="33"/>
      <c r="E36" s="75">
        <v>0</v>
      </c>
      <c r="F36" s="14">
        <v>750</v>
      </c>
      <c r="G36" s="14">
        <f t="shared" si="4"/>
        <v>-750</v>
      </c>
      <c r="H36" s="15"/>
      <c r="I36" s="27"/>
      <c r="J36" s="27">
        <f>-Master!E32</f>
        <v>-121.9</v>
      </c>
      <c r="K36" s="27">
        <f t="shared" si="5"/>
        <v>-121.9</v>
      </c>
      <c r="L36" s="27"/>
      <c r="M36" s="157"/>
      <c r="O36" s="159"/>
      <c r="P36" s="157"/>
    </row>
    <row r="37" spans="1:17" x14ac:dyDescent="0.3">
      <c r="A37" s="74" t="s">
        <v>35</v>
      </c>
      <c r="B37" s="33"/>
      <c r="C37" s="30">
        <v>-662.68</v>
      </c>
      <c r="D37" s="33"/>
      <c r="E37" s="14">
        <v>0</v>
      </c>
      <c r="F37" s="76">
        <v>750</v>
      </c>
      <c r="G37" s="14">
        <f t="shared" si="4"/>
        <v>-750</v>
      </c>
      <c r="H37" s="15"/>
      <c r="I37" s="27"/>
      <c r="J37" s="27">
        <f>-Master!E33</f>
        <v>-562.46</v>
      </c>
      <c r="K37" s="27">
        <f t="shared" si="5"/>
        <v>-562.46</v>
      </c>
      <c r="L37" s="27"/>
      <c r="M37" s="157"/>
      <c r="O37" s="159"/>
      <c r="P37" s="161"/>
    </row>
    <row r="38" spans="1:17" s="31" customFormat="1" x14ac:dyDescent="0.3">
      <c r="A38" s="73" t="s">
        <v>36</v>
      </c>
      <c r="B38" s="29"/>
      <c r="C38" s="30">
        <v>-755.47</v>
      </c>
      <c r="D38" s="29"/>
      <c r="E38" s="14">
        <v>0</v>
      </c>
      <c r="F38" s="14">
        <v>750</v>
      </c>
      <c r="G38" s="14">
        <f t="shared" si="4"/>
        <v>-750</v>
      </c>
      <c r="H38" s="15"/>
      <c r="I38" s="27"/>
      <c r="J38" s="27"/>
      <c r="K38" s="27">
        <f t="shared" si="5"/>
        <v>0</v>
      </c>
      <c r="L38" s="27"/>
      <c r="N38" s="159"/>
      <c r="O38" s="159"/>
      <c r="P38" s="159"/>
      <c r="Q38" s="159"/>
    </row>
    <row r="39" spans="1:17" s="31" customFormat="1" x14ac:dyDescent="0.3">
      <c r="A39" s="73" t="s">
        <v>37</v>
      </c>
      <c r="B39" s="29"/>
      <c r="C39" s="30">
        <v>-692.14</v>
      </c>
      <c r="D39" s="29"/>
      <c r="E39" s="14">
        <v>0</v>
      </c>
      <c r="F39" s="14">
        <v>750</v>
      </c>
      <c r="G39" s="14">
        <f t="shared" si="4"/>
        <v>-750</v>
      </c>
      <c r="H39" s="15"/>
      <c r="I39" s="27"/>
      <c r="J39" s="27"/>
      <c r="K39" s="27">
        <f t="shared" si="5"/>
        <v>0</v>
      </c>
      <c r="L39" s="27"/>
      <c r="N39" s="159"/>
      <c r="O39" s="159"/>
      <c r="P39" s="159"/>
      <c r="Q39" s="159"/>
    </row>
    <row r="40" spans="1:17" s="31" customFormat="1" x14ac:dyDescent="0.3">
      <c r="A40" s="73" t="s">
        <v>38</v>
      </c>
      <c r="B40" s="29"/>
      <c r="C40" s="30">
        <v>-568.85</v>
      </c>
      <c r="D40" s="29"/>
      <c r="E40" s="14">
        <v>0</v>
      </c>
      <c r="F40" s="14">
        <v>750</v>
      </c>
      <c r="G40" s="14">
        <f t="shared" si="4"/>
        <v>-750</v>
      </c>
      <c r="H40" s="15"/>
      <c r="I40" s="27"/>
      <c r="J40" s="27"/>
      <c r="K40" s="27">
        <f t="shared" si="5"/>
        <v>0</v>
      </c>
      <c r="L40" s="27"/>
      <c r="N40" s="159"/>
      <c r="O40" s="159"/>
      <c r="P40" s="163"/>
      <c r="Q40" s="159"/>
    </row>
    <row r="41" spans="1:17" s="58" customFormat="1" hidden="1" x14ac:dyDescent="0.3">
      <c r="A41" s="64" t="s">
        <v>39</v>
      </c>
      <c r="B41" s="54"/>
      <c r="C41" s="30">
        <v>0</v>
      </c>
      <c r="D41" s="54"/>
      <c r="E41" s="14">
        <v>0</v>
      </c>
      <c r="F41" s="55"/>
      <c r="G41" s="55"/>
      <c r="H41" s="56"/>
      <c r="I41" s="27"/>
      <c r="J41" s="57"/>
      <c r="K41" s="27">
        <f t="shared" si="5"/>
        <v>0</v>
      </c>
      <c r="L41" s="27"/>
      <c r="M41" s="162"/>
      <c r="N41" s="159"/>
      <c r="O41" s="159"/>
      <c r="P41" s="159"/>
      <c r="Q41" s="159"/>
    </row>
    <row r="42" spans="1:17" s="72" customFormat="1" hidden="1" x14ac:dyDescent="0.3">
      <c r="A42" s="77" t="s">
        <v>40</v>
      </c>
      <c r="B42" s="78"/>
      <c r="C42" s="30">
        <v>0</v>
      </c>
      <c r="D42" s="78"/>
      <c r="E42" s="14">
        <v>0</v>
      </c>
      <c r="F42" s="55"/>
      <c r="G42" s="55"/>
      <c r="H42" s="56"/>
      <c r="I42" s="27"/>
      <c r="J42" s="57"/>
      <c r="K42" s="27">
        <f t="shared" si="5"/>
        <v>0</v>
      </c>
      <c r="L42" s="27"/>
      <c r="M42" s="163"/>
      <c r="N42" s="159"/>
      <c r="O42" s="159"/>
      <c r="P42" s="159"/>
      <c r="Q42" s="159"/>
    </row>
    <row r="43" spans="1:17" s="31" customFormat="1" x14ac:dyDescent="0.3">
      <c r="A43" s="73" t="s">
        <v>41</v>
      </c>
      <c r="B43" s="29"/>
      <c r="C43" s="30">
        <v>0</v>
      </c>
      <c r="D43" s="29"/>
      <c r="E43" s="14">
        <v>0</v>
      </c>
      <c r="F43" s="14">
        <v>150</v>
      </c>
      <c r="G43" s="14">
        <f t="shared" si="4"/>
        <v>-150</v>
      </c>
      <c r="H43" s="15"/>
      <c r="I43" s="27"/>
      <c r="J43" s="27"/>
      <c r="K43" s="27">
        <f t="shared" si="5"/>
        <v>0</v>
      </c>
      <c r="L43" s="27"/>
      <c r="M43" s="157"/>
      <c r="N43" s="159"/>
      <c r="O43" s="159"/>
      <c r="P43" s="159"/>
      <c r="Q43" s="161"/>
    </row>
    <row r="44" spans="1:17" s="58" customFormat="1" hidden="1" x14ac:dyDescent="0.3">
      <c r="A44" s="79" t="s">
        <v>42</v>
      </c>
      <c r="B44" s="54"/>
      <c r="C44" s="30">
        <v>0</v>
      </c>
      <c r="D44" s="54"/>
      <c r="E44" s="14">
        <v>0</v>
      </c>
      <c r="F44" s="55"/>
      <c r="G44" s="55"/>
      <c r="H44" s="56"/>
      <c r="I44" s="57"/>
      <c r="J44" s="57"/>
      <c r="K44" s="27">
        <f t="shared" si="5"/>
        <v>0</v>
      </c>
      <c r="L44" s="27"/>
      <c r="M44" s="162"/>
      <c r="N44" s="159"/>
      <c r="O44" s="159"/>
      <c r="P44" s="159"/>
      <c r="Q44" s="159"/>
    </row>
    <row r="45" spans="1:17" s="58" customFormat="1" hidden="1" x14ac:dyDescent="0.3">
      <c r="A45" s="79" t="s">
        <v>43</v>
      </c>
      <c r="B45" s="54"/>
      <c r="C45" s="30">
        <v>0</v>
      </c>
      <c r="D45" s="54"/>
      <c r="E45" s="14">
        <v>0</v>
      </c>
      <c r="F45" s="55"/>
      <c r="G45" s="55"/>
      <c r="H45" s="56"/>
      <c r="I45" s="57"/>
      <c r="J45" s="57"/>
      <c r="K45" s="27">
        <f t="shared" si="5"/>
        <v>0</v>
      </c>
      <c r="L45" s="27"/>
      <c r="M45" s="162"/>
      <c r="N45" s="159"/>
      <c r="O45" s="159"/>
      <c r="P45" s="159"/>
      <c r="Q45" s="159"/>
    </row>
    <row r="46" spans="1:17" s="31" customFormat="1" x14ac:dyDescent="0.3">
      <c r="A46" s="73" t="s">
        <v>44</v>
      </c>
      <c r="B46" s="29"/>
      <c r="C46" s="30">
        <v>-356.38</v>
      </c>
      <c r="D46" s="29"/>
      <c r="E46" s="14">
        <v>0</v>
      </c>
      <c r="F46" s="14">
        <v>500</v>
      </c>
      <c r="G46" s="14">
        <f t="shared" si="4"/>
        <v>-500</v>
      </c>
      <c r="H46" s="15"/>
      <c r="I46" s="27">
        <v>116.46</v>
      </c>
      <c r="J46" s="27">
        <v>-693.13</v>
      </c>
      <c r="K46" s="27">
        <f t="shared" si="5"/>
        <v>-576.66999999999996</v>
      </c>
      <c r="L46" s="27"/>
      <c r="M46" s="157"/>
      <c r="N46" s="159"/>
      <c r="O46" s="159"/>
      <c r="P46" s="157"/>
      <c r="Q46" s="159"/>
    </row>
    <row r="47" spans="1:17" s="31" customFormat="1" x14ac:dyDescent="0.3">
      <c r="A47" s="74" t="s">
        <v>45</v>
      </c>
      <c r="B47" s="33"/>
      <c r="C47" s="30">
        <v>0</v>
      </c>
      <c r="D47" s="33"/>
      <c r="E47" s="14">
        <v>0</v>
      </c>
      <c r="F47" s="14">
        <v>50</v>
      </c>
      <c r="G47" s="14">
        <f t="shared" si="4"/>
        <v>-50</v>
      </c>
      <c r="H47" s="15"/>
      <c r="I47" s="27"/>
      <c r="J47" s="27"/>
      <c r="K47" s="27">
        <f t="shared" si="5"/>
        <v>0</v>
      </c>
      <c r="L47" s="27"/>
      <c r="M47" s="157"/>
      <c r="N47" s="159"/>
      <c r="O47" s="159"/>
      <c r="P47" s="157"/>
      <c r="Q47" s="159"/>
    </row>
    <row r="48" spans="1:17" s="72" customFormat="1" hidden="1" x14ac:dyDescent="0.3">
      <c r="A48" s="80" t="s">
        <v>46</v>
      </c>
      <c r="B48" s="66"/>
      <c r="C48" s="30">
        <v>0</v>
      </c>
      <c r="D48" s="66"/>
      <c r="E48" s="14">
        <v>0</v>
      </c>
      <c r="F48" s="55"/>
      <c r="G48" s="55"/>
      <c r="H48" s="56"/>
      <c r="I48" s="57"/>
      <c r="J48" s="57"/>
      <c r="K48" s="27">
        <f t="shared" si="5"/>
        <v>0</v>
      </c>
      <c r="L48" s="27"/>
      <c r="M48" s="163"/>
      <c r="N48" s="159"/>
      <c r="O48" s="159"/>
      <c r="P48" s="157"/>
      <c r="Q48" s="159"/>
    </row>
    <row r="49" spans="1:17" x14ac:dyDescent="0.3">
      <c r="A49" s="74" t="s">
        <v>47</v>
      </c>
      <c r="B49" s="33"/>
      <c r="C49" s="30">
        <v>-931.21</v>
      </c>
      <c r="D49" s="33"/>
      <c r="E49" s="14">
        <v>0</v>
      </c>
      <c r="F49" s="14">
        <v>750</v>
      </c>
      <c r="G49" s="14">
        <f t="shared" si="4"/>
        <v>-750</v>
      </c>
      <c r="H49" s="15"/>
      <c r="I49" s="27"/>
      <c r="J49" s="27">
        <v>-929.11</v>
      </c>
      <c r="K49" s="27">
        <f t="shared" si="5"/>
        <v>-929.11</v>
      </c>
      <c r="L49" s="27"/>
      <c r="O49" s="159"/>
      <c r="P49" s="162"/>
      <c r="Q49" s="157"/>
    </row>
    <row r="50" spans="1:17" ht="21" thickBot="1" x14ac:dyDescent="0.35">
      <c r="A50" s="81" t="s">
        <v>48</v>
      </c>
      <c r="B50" s="33"/>
      <c r="C50" s="30">
        <v>-1200.93</v>
      </c>
      <c r="D50" s="33"/>
      <c r="E50" s="38">
        <v>0</v>
      </c>
      <c r="F50" s="38">
        <v>1250</v>
      </c>
      <c r="G50" s="38">
        <f t="shared" si="4"/>
        <v>-1250</v>
      </c>
      <c r="H50" s="15"/>
      <c r="I50" s="39"/>
      <c r="J50" s="39"/>
      <c r="K50" s="27">
        <f>I50+J50</f>
        <v>0</v>
      </c>
      <c r="L50" s="39"/>
      <c r="O50" s="159"/>
      <c r="P50" s="163"/>
    </row>
    <row r="51" spans="1:17" s="45" customFormat="1" x14ac:dyDescent="0.3">
      <c r="A51" s="82" t="s">
        <v>49</v>
      </c>
      <c r="C51" s="83">
        <v>-8149.6</v>
      </c>
      <c r="E51" s="84">
        <f>SUM(E33:E50)</f>
        <v>0</v>
      </c>
      <c r="F51" s="83">
        <f>SUM(F33:F50)</f>
        <v>10050</v>
      </c>
      <c r="G51" s="83">
        <f>SUM(G33:G50)</f>
        <v>-10050</v>
      </c>
      <c r="H51" s="85"/>
      <c r="I51" s="86">
        <f>SUM(I33:I50)</f>
        <v>116.46</v>
      </c>
      <c r="J51" s="86">
        <f>SUM(J33:J50)</f>
        <v>-3284.13</v>
      </c>
      <c r="K51" s="86">
        <f>SUM(K33:K50)</f>
        <v>-3167.67</v>
      </c>
      <c r="L51" s="86">
        <f>SUM(L33:L50)</f>
        <v>0</v>
      </c>
      <c r="M51" s="161"/>
      <c r="N51" s="159"/>
      <c r="P51" s="161"/>
      <c r="Q51" s="159"/>
    </row>
    <row r="52" spans="1:17" s="31" customFormat="1" ht="18.95" customHeight="1" x14ac:dyDescent="0.3">
      <c r="A52" s="33"/>
      <c r="B52" s="33"/>
      <c r="C52" s="87"/>
      <c r="D52" s="33"/>
      <c r="E52" s="205"/>
      <c r="F52" s="15"/>
      <c r="G52" s="88"/>
      <c r="H52" s="15"/>
      <c r="I52" s="89"/>
      <c r="J52" s="89"/>
      <c r="K52" s="89"/>
      <c r="L52" s="47"/>
      <c r="M52" s="157"/>
      <c r="N52" s="159"/>
      <c r="P52" s="159"/>
      <c r="Q52" s="162"/>
    </row>
    <row r="53" spans="1:17" x14ac:dyDescent="0.3">
      <c r="C53" s="46"/>
      <c r="E53" s="206"/>
      <c r="I53" s="90"/>
      <c r="J53" s="90"/>
      <c r="K53" s="90"/>
      <c r="L53" s="90"/>
      <c r="Q53" s="157"/>
    </row>
    <row r="54" spans="1:17" x14ac:dyDescent="0.3">
      <c r="A54" s="91" t="s">
        <v>50</v>
      </c>
      <c r="C54" s="30"/>
      <c r="E54" s="92"/>
      <c r="F54" s="93"/>
      <c r="G54" s="93"/>
      <c r="I54" s="27"/>
      <c r="J54" s="27"/>
      <c r="K54" s="27"/>
      <c r="L54" s="27"/>
      <c r="Q54" s="157"/>
    </row>
    <row r="55" spans="1:17" x14ac:dyDescent="0.3">
      <c r="A55" s="94" t="s">
        <v>51</v>
      </c>
      <c r="C55" s="30">
        <v>0</v>
      </c>
      <c r="E55" s="92">
        <v>0</v>
      </c>
      <c r="F55" s="93">
        <v>1000</v>
      </c>
      <c r="G55" s="93">
        <v>-1000</v>
      </c>
      <c r="I55" s="27"/>
      <c r="J55" s="27"/>
      <c r="K55" s="27">
        <f>I55+J55</f>
        <v>0</v>
      </c>
      <c r="L55" s="27"/>
      <c r="Q55" s="161"/>
    </row>
    <row r="56" spans="1:17" x14ac:dyDescent="0.3">
      <c r="A56" s="95" t="s">
        <v>105</v>
      </c>
      <c r="B56" s="25"/>
      <c r="C56" s="30">
        <v>0</v>
      </c>
      <c r="D56" s="25"/>
      <c r="E56" s="14"/>
      <c r="F56" s="14">
        <v>3500</v>
      </c>
      <c r="G56" s="14">
        <v>-3500</v>
      </c>
      <c r="H56" s="15"/>
      <c r="I56" s="27"/>
      <c r="J56" s="27"/>
      <c r="K56" s="27">
        <f t="shared" ref="K56:K62" si="6">I56+J56</f>
        <v>0</v>
      </c>
      <c r="L56" s="27"/>
    </row>
    <row r="57" spans="1:17" x14ac:dyDescent="0.3">
      <c r="A57" s="94" t="s">
        <v>106</v>
      </c>
      <c r="B57" s="33"/>
      <c r="C57" s="30">
        <v>-175</v>
      </c>
      <c r="D57" s="33"/>
      <c r="E57" s="14">
        <v>0</v>
      </c>
      <c r="F57" s="14">
        <v>5000</v>
      </c>
      <c r="G57" s="14">
        <f t="shared" ref="G57:G62" si="7">E57-F57</f>
        <v>-5000</v>
      </c>
      <c r="H57" s="15"/>
      <c r="I57" s="27"/>
      <c r="J57" s="27">
        <f>-Master!E35</f>
        <v>-1241.3600000000001</v>
      </c>
      <c r="K57" s="27">
        <f t="shared" si="6"/>
        <v>-1241.3600000000001</v>
      </c>
      <c r="L57" s="27"/>
    </row>
    <row r="58" spans="1:17" hidden="1" x14ac:dyDescent="0.3">
      <c r="A58" s="94" t="s">
        <v>75</v>
      </c>
      <c r="B58" s="33"/>
      <c r="C58" s="30">
        <v>-32425.38</v>
      </c>
      <c r="D58" s="33"/>
      <c r="E58" s="14"/>
      <c r="F58" s="14">
        <v>0</v>
      </c>
      <c r="G58" s="14">
        <f t="shared" si="7"/>
        <v>0</v>
      </c>
      <c r="H58" s="15"/>
      <c r="I58" s="27"/>
      <c r="J58" s="27"/>
      <c r="K58" s="27">
        <f t="shared" si="6"/>
        <v>0</v>
      </c>
      <c r="L58" s="27"/>
    </row>
    <row r="59" spans="1:17" x14ac:dyDescent="0.3">
      <c r="A59" s="94" t="s">
        <v>106</v>
      </c>
      <c r="B59" s="33"/>
      <c r="C59" s="30"/>
      <c r="D59" s="33"/>
      <c r="E59" s="14"/>
      <c r="F59" s="14"/>
      <c r="G59" s="14"/>
      <c r="H59" s="15"/>
      <c r="I59" s="27"/>
      <c r="J59" s="27"/>
      <c r="K59" s="27">
        <f t="shared" si="6"/>
        <v>0</v>
      </c>
      <c r="L59" s="27"/>
    </row>
    <row r="60" spans="1:17" s="31" customFormat="1" x14ac:dyDescent="0.3">
      <c r="A60" s="94" t="s">
        <v>53</v>
      </c>
      <c r="B60" s="33"/>
      <c r="C60" s="30">
        <v>0</v>
      </c>
      <c r="D60" s="33"/>
      <c r="E60" s="14">
        <v>0</v>
      </c>
      <c r="F60" s="14">
        <v>1500</v>
      </c>
      <c r="G60" s="14">
        <f t="shared" si="7"/>
        <v>-1500</v>
      </c>
      <c r="H60" s="15"/>
      <c r="I60" s="27"/>
      <c r="J60" s="27"/>
      <c r="K60" s="27">
        <f t="shared" si="6"/>
        <v>0</v>
      </c>
      <c r="L60" s="27"/>
      <c r="M60" s="157"/>
      <c r="N60" s="159"/>
      <c r="P60" s="157"/>
      <c r="Q60" s="157"/>
    </row>
    <row r="61" spans="1:17" s="31" customFormat="1" x14ac:dyDescent="0.3">
      <c r="A61" s="143" t="s">
        <v>54</v>
      </c>
      <c r="B61" s="33"/>
      <c r="C61" s="30">
        <v>-176</v>
      </c>
      <c r="D61" s="33"/>
      <c r="E61" s="75"/>
      <c r="F61" s="75"/>
      <c r="G61" s="75"/>
      <c r="H61" s="15"/>
      <c r="I61" s="120"/>
      <c r="J61" s="27"/>
      <c r="K61" s="27">
        <f t="shared" si="6"/>
        <v>0</v>
      </c>
      <c r="L61" s="120"/>
      <c r="M61" s="157"/>
      <c r="N61" s="159"/>
      <c r="P61" s="157"/>
      <c r="Q61" s="157"/>
    </row>
    <row r="62" spans="1:17" s="31" customFormat="1" ht="21" thickBot="1" x14ac:dyDescent="0.35">
      <c r="A62" s="96" t="s">
        <v>125</v>
      </c>
      <c r="B62" s="33"/>
      <c r="C62" s="30">
        <v>-20345</v>
      </c>
      <c r="D62" s="33"/>
      <c r="E62" s="38">
        <v>0</v>
      </c>
      <c r="F62" s="38">
        <v>3200</v>
      </c>
      <c r="G62" s="38">
        <f t="shared" si="7"/>
        <v>-3200</v>
      </c>
      <c r="H62" s="15"/>
      <c r="I62" s="39"/>
      <c r="J62" s="39"/>
      <c r="K62" s="27">
        <f t="shared" si="6"/>
        <v>0</v>
      </c>
      <c r="L62" s="27"/>
      <c r="M62" s="157"/>
      <c r="N62" s="161"/>
      <c r="P62" s="157"/>
      <c r="Q62" s="157"/>
    </row>
    <row r="63" spans="1:17" s="31" customFormat="1" x14ac:dyDescent="0.3">
      <c r="A63" s="97" t="s">
        <v>55</v>
      </c>
      <c r="C63" s="98">
        <v>-53121.380000000005</v>
      </c>
      <c r="D63" s="45"/>
      <c r="E63" s="99"/>
      <c r="F63" s="100">
        <f>SUM(F55:F62)</f>
        <v>14200</v>
      </c>
      <c r="G63" s="100">
        <f>SUM(G55:G62)</f>
        <v>-14200</v>
      </c>
      <c r="H63" s="85"/>
      <c r="I63" s="101">
        <f>SUM(I55:I62)</f>
        <v>0</v>
      </c>
      <c r="J63" s="101">
        <f>SUM(J55:J62)</f>
        <v>-1241.3600000000001</v>
      </c>
      <c r="K63" s="101">
        <f>SUM(K55:K62)</f>
        <v>-1241.3600000000001</v>
      </c>
      <c r="L63" s="101">
        <f>SUM(L55:L62)</f>
        <v>0</v>
      </c>
      <c r="M63" s="157"/>
      <c r="N63" s="159"/>
      <c r="P63" s="157"/>
      <c r="Q63" s="157"/>
    </row>
    <row r="64" spans="1:17" x14ac:dyDescent="0.3">
      <c r="C64" s="46"/>
      <c r="E64" s="169"/>
      <c r="I64" s="90"/>
      <c r="J64" s="90"/>
      <c r="K64" s="90"/>
      <c r="L64" s="90"/>
    </row>
    <row r="65" spans="1:17" x14ac:dyDescent="0.3">
      <c r="C65" s="46"/>
      <c r="E65" s="169"/>
      <c r="I65" s="90"/>
      <c r="J65" s="90"/>
      <c r="K65" s="90"/>
      <c r="L65" s="90"/>
    </row>
    <row r="66" spans="1:17" x14ac:dyDescent="0.3">
      <c r="A66" s="102" t="s">
        <v>56</v>
      </c>
      <c r="B66" s="22"/>
      <c r="C66" s="23"/>
      <c r="E66" s="93"/>
      <c r="F66" s="93"/>
      <c r="G66" s="93"/>
      <c r="I66" s="27"/>
      <c r="J66" s="27"/>
      <c r="K66" s="27"/>
      <c r="L66" s="27"/>
    </row>
    <row r="67" spans="1:17" x14ac:dyDescent="0.3">
      <c r="A67" s="103" t="s">
        <v>57</v>
      </c>
      <c r="B67" s="29"/>
      <c r="C67" s="30">
        <v>-1233.43</v>
      </c>
      <c r="D67" s="29"/>
      <c r="E67" s="14">
        <v>0</v>
      </c>
      <c r="F67" s="14">
        <v>1300</v>
      </c>
      <c r="G67" s="14">
        <f>E67-F67</f>
        <v>-1300</v>
      </c>
      <c r="H67" s="15"/>
      <c r="I67" s="27"/>
      <c r="J67" s="27">
        <f>-Master!E36</f>
        <v>-532.52</v>
      </c>
      <c r="K67" s="27">
        <f>I67+J67</f>
        <v>-532.52</v>
      </c>
      <c r="L67" s="27"/>
    </row>
    <row r="68" spans="1:17" s="31" customFormat="1" x14ac:dyDescent="0.3">
      <c r="A68" s="103" t="s">
        <v>58</v>
      </c>
      <c r="B68" s="29"/>
      <c r="C68" s="30">
        <v>-370</v>
      </c>
      <c r="D68" s="29"/>
      <c r="E68" s="14">
        <v>0</v>
      </c>
      <c r="F68" s="14">
        <v>600</v>
      </c>
      <c r="G68" s="14">
        <f>E68-F68</f>
        <v>-600</v>
      </c>
      <c r="H68" s="15"/>
      <c r="I68" s="27"/>
      <c r="J68" s="27"/>
      <c r="K68" s="27">
        <f>I68+J68</f>
        <v>0</v>
      </c>
      <c r="L68" s="27"/>
      <c r="M68" s="157"/>
      <c r="N68" s="159"/>
      <c r="P68" s="157"/>
      <c r="Q68" s="157"/>
    </row>
    <row r="69" spans="1:17" s="31" customFormat="1" ht="21" thickBot="1" x14ac:dyDescent="0.35">
      <c r="A69" s="104" t="s">
        <v>59</v>
      </c>
      <c r="B69" s="29"/>
      <c r="C69" s="30">
        <v>20</v>
      </c>
      <c r="D69" s="29"/>
      <c r="E69" s="38">
        <v>0</v>
      </c>
      <c r="F69" s="38">
        <v>800</v>
      </c>
      <c r="G69" s="38">
        <f>E69-F69</f>
        <v>-800</v>
      </c>
      <c r="H69" s="15"/>
      <c r="I69" s="39"/>
      <c r="J69" s="39"/>
      <c r="K69" s="27">
        <f>I69+J69</f>
        <v>0</v>
      </c>
      <c r="L69" s="120"/>
      <c r="M69" s="157"/>
      <c r="N69" s="159"/>
      <c r="P69" s="157"/>
      <c r="Q69" s="157"/>
    </row>
    <row r="70" spans="1:17" s="31" customFormat="1" ht="21" thickBot="1" x14ac:dyDescent="0.35">
      <c r="A70" s="104" t="s">
        <v>71</v>
      </c>
      <c r="B70" s="29"/>
      <c r="C70" s="30">
        <v>2372.9499999999998</v>
      </c>
      <c r="D70" s="29"/>
      <c r="E70" s="38"/>
      <c r="F70" s="38"/>
      <c r="G70" s="38"/>
      <c r="H70" s="15"/>
      <c r="I70" s="182"/>
      <c r="J70" s="39"/>
      <c r="K70" s="39">
        <f>I70</f>
        <v>0</v>
      </c>
      <c r="L70" s="39"/>
      <c r="M70" s="157"/>
      <c r="N70" s="159"/>
      <c r="P70" s="157"/>
      <c r="Q70" s="157"/>
    </row>
    <row r="71" spans="1:17" x14ac:dyDescent="0.3">
      <c r="A71" s="105" t="s">
        <v>60</v>
      </c>
      <c r="C71" s="106">
        <v>789.51999999999975</v>
      </c>
      <c r="D71" s="45"/>
      <c r="E71" s="107">
        <f>SUM(E67:E70)</f>
        <v>0</v>
      </c>
      <c r="F71" s="107">
        <f>SUM(F67:F70)</f>
        <v>2700</v>
      </c>
      <c r="G71" s="107">
        <f>SUM(G67:G70)</f>
        <v>-2700</v>
      </c>
      <c r="H71" s="85"/>
      <c r="I71" s="108">
        <f>SUM(I67:I70)</f>
        <v>0</v>
      </c>
      <c r="J71" s="108">
        <f>SUM(J67:J70)</f>
        <v>-532.52</v>
      </c>
      <c r="K71" s="108">
        <f>SUM(K67:K70)</f>
        <v>-532.52</v>
      </c>
      <c r="L71" s="108">
        <f>SUM(L67:L70)</f>
        <v>0</v>
      </c>
    </row>
    <row r="72" spans="1:17" x14ac:dyDescent="0.3">
      <c r="C72" s="109"/>
      <c r="I72" s="90"/>
      <c r="J72" s="90"/>
      <c r="K72" s="90"/>
      <c r="L72" s="90"/>
    </row>
    <row r="73" spans="1:17" s="20" customFormat="1" ht="31.5" customHeight="1" x14ac:dyDescent="0.3">
      <c r="A73" s="110" t="s">
        <v>61</v>
      </c>
      <c r="B73" s="41"/>
      <c r="C73" s="18">
        <v>603.71999999998957</v>
      </c>
      <c r="D73" s="111"/>
      <c r="E73" s="18">
        <f>SUM(E17+E29+E51+E63+E71)</f>
        <v>113195.4</v>
      </c>
      <c r="F73" s="18">
        <f>SUM(F3+F17+F29+F51+F63+F71)</f>
        <v>118337.98</v>
      </c>
      <c r="G73" s="18">
        <f>SUM(G17+G29+G51+G63+G71)</f>
        <v>-3342.5800000000017</v>
      </c>
      <c r="H73" s="112"/>
      <c r="I73" s="113">
        <f>SUM(I17+I29+I51+I63+I71)+I4</f>
        <v>27727.15</v>
      </c>
      <c r="J73" s="113">
        <f>SUM(J17+J29+J51+J63+J71)</f>
        <v>-29976.82</v>
      </c>
      <c r="K73" s="113">
        <f>I73+J73</f>
        <v>-2249.6699999999983</v>
      </c>
      <c r="L73" s="113"/>
      <c r="M73" s="160"/>
      <c r="N73" s="159"/>
      <c r="P73" s="160"/>
      <c r="Q73" s="160"/>
    </row>
    <row r="74" spans="1:17" x14ac:dyDescent="0.3">
      <c r="A74" s="114"/>
      <c r="B74" s="6"/>
      <c r="C74" s="115"/>
      <c r="D74" s="6"/>
      <c r="E74" s="116"/>
      <c r="F74" s="117"/>
      <c r="G74" s="118"/>
      <c r="H74" s="15"/>
      <c r="I74" s="119"/>
      <c r="J74" s="120"/>
      <c r="K74" s="121"/>
      <c r="L74" s="122"/>
    </row>
    <row r="75" spans="1:17" s="31" customFormat="1" x14ac:dyDescent="0.3">
      <c r="A75" s="123" t="s">
        <v>126</v>
      </c>
      <c r="B75" s="6"/>
      <c r="C75" s="124">
        <v>603.71999999998957</v>
      </c>
      <c r="D75" s="125"/>
      <c r="E75" s="126">
        <f>E73</f>
        <v>113195.4</v>
      </c>
      <c r="F75" s="126">
        <f>F73</f>
        <v>118337.98</v>
      </c>
      <c r="G75" s="127">
        <f>G73</f>
        <v>-3342.5800000000017</v>
      </c>
      <c r="H75" s="128"/>
      <c r="I75" s="129">
        <f>I73+I74</f>
        <v>27727.15</v>
      </c>
      <c r="J75" s="129">
        <f>J73</f>
        <v>-29976.82</v>
      </c>
      <c r="K75" s="129">
        <f>K73</f>
        <v>-2249.6699999999983</v>
      </c>
      <c r="L75" s="130">
        <f>SUM(L71+L63+L51+L29+L17)</f>
        <v>2000</v>
      </c>
      <c r="M75" s="157"/>
      <c r="N75" s="159"/>
      <c r="P75" s="157"/>
      <c r="Q75" s="157"/>
    </row>
    <row r="76" spans="1:17" x14ac:dyDescent="0.3">
      <c r="A76" s="31"/>
      <c r="B76" s="31"/>
      <c r="C76" s="131"/>
      <c r="D76" s="31"/>
      <c r="E76" s="15"/>
      <c r="F76" s="15"/>
      <c r="G76" s="15"/>
      <c r="H76" s="15"/>
      <c r="I76" s="47"/>
      <c r="J76" s="47"/>
      <c r="K76" s="47"/>
      <c r="L76" s="47"/>
    </row>
    <row r="77" spans="1:17" x14ac:dyDescent="0.3">
      <c r="A77" s="33"/>
      <c r="B77" s="33"/>
      <c r="C77" s="46"/>
      <c r="D77" s="33"/>
      <c r="E77" s="132"/>
      <c r="F77" s="132"/>
      <c r="G77" s="132"/>
      <c r="H77" s="132"/>
      <c r="I77" s="47"/>
      <c r="J77" s="47"/>
      <c r="K77" s="47"/>
      <c r="L77" s="47"/>
    </row>
    <row r="78" spans="1:17" ht="36" customHeight="1" x14ac:dyDescent="0.3">
      <c r="A78" s="33"/>
      <c r="B78" s="33"/>
      <c r="C78" s="46"/>
      <c r="D78" s="33"/>
      <c r="E78" s="132"/>
      <c r="F78" s="132"/>
      <c r="G78" s="132"/>
      <c r="H78" s="132"/>
      <c r="I78" s="47"/>
      <c r="J78" s="133"/>
      <c r="K78" s="134" t="s">
        <v>78</v>
      </c>
      <c r="L78" s="119">
        <v>29006.12</v>
      </c>
    </row>
    <row r="79" spans="1:17" x14ac:dyDescent="0.3">
      <c r="A79" s="33"/>
      <c r="B79" s="33"/>
      <c r="C79" s="46"/>
      <c r="D79" s="33"/>
      <c r="E79" s="132"/>
      <c r="F79" s="132"/>
      <c r="G79" s="15"/>
      <c r="H79" s="15"/>
      <c r="I79" s="47"/>
      <c r="J79" s="133"/>
      <c r="K79" s="135" t="s">
        <v>63</v>
      </c>
      <c r="L79" s="136">
        <f>K75</f>
        <v>-2249.6699999999983</v>
      </c>
    </row>
    <row r="80" spans="1:17" x14ac:dyDescent="0.3">
      <c r="A80" s="33"/>
      <c r="B80" s="33"/>
      <c r="C80" s="46"/>
      <c r="D80" s="33"/>
      <c r="E80" s="132"/>
      <c r="F80" s="132"/>
      <c r="G80" s="15"/>
      <c r="H80" s="15"/>
      <c r="I80" s="47"/>
      <c r="J80" s="133"/>
      <c r="K80" s="135" t="s">
        <v>64</v>
      </c>
      <c r="L80" s="137">
        <f>L78+L79+555</f>
        <v>27311.45</v>
      </c>
    </row>
    <row r="81" spans="1:14" hidden="1" x14ac:dyDescent="0.3">
      <c r="A81" s="33"/>
      <c r="B81" s="33"/>
      <c r="C81" s="138"/>
      <c r="D81" s="33"/>
      <c r="E81" s="132"/>
      <c r="F81" s="132"/>
      <c r="G81" s="15"/>
      <c r="H81" s="15"/>
      <c r="I81" s="47"/>
      <c r="J81" s="133"/>
      <c r="K81" s="135" t="s">
        <v>65</v>
      </c>
      <c r="L81" s="137"/>
    </row>
    <row r="82" spans="1:14" ht="18" customHeight="1" x14ac:dyDescent="0.3">
      <c r="A82" s="33"/>
      <c r="B82" s="33"/>
      <c r="C82" s="138"/>
      <c r="D82" s="33"/>
      <c r="E82" s="132"/>
      <c r="F82" s="132"/>
      <c r="G82" s="15"/>
      <c r="H82" s="15"/>
      <c r="K82" s="135" t="s">
        <v>6</v>
      </c>
      <c r="L82" s="137">
        <v>2000</v>
      </c>
    </row>
    <row r="83" spans="1:14" x14ac:dyDescent="0.3">
      <c r="C83" s="142"/>
      <c r="K83" s="140" t="s">
        <v>66</v>
      </c>
      <c r="L83" s="141">
        <f>SUM(L80+L81-L82)</f>
        <v>25311.45</v>
      </c>
      <c r="M83" s="165"/>
      <c r="N83" s="166"/>
    </row>
    <row r="84" spans="1:14" x14ac:dyDescent="0.3">
      <c r="K84" s="2"/>
      <c r="L84" s="164"/>
      <c r="M84" s="165"/>
      <c r="N84" s="166"/>
    </row>
    <row r="85" spans="1:14" x14ac:dyDescent="0.3">
      <c r="L85" s="164"/>
      <c r="N85" s="166"/>
    </row>
    <row r="86" spans="1:14" x14ac:dyDescent="0.3">
      <c r="K86" s="2"/>
      <c r="L86" s="2"/>
    </row>
    <row r="87" spans="1:14" x14ac:dyDescent="0.3">
      <c r="L87" s="2"/>
    </row>
    <row r="88" spans="1:14" x14ac:dyDescent="0.3">
      <c r="L88" s="2"/>
    </row>
  </sheetData>
  <mergeCells count="3">
    <mergeCell ref="E1:G1"/>
    <mergeCell ref="I1:K1"/>
    <mergeCell ref="E52:E53"/>
  </mergeCells>
  <pageMargins left="0.7" right="0.7" top="0.75" bottom="0.75" header="0.3" footer="0.3"/>
  <pageSetup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/>
  <dimension ref="A1:Q41"/>
  <sheetViews>
    <sheetView zoomScale="115" zoomScaleNormal="115" workbookViewId="0">
      <pane xSplit="4" ySplit="1" topLeftCell="E32" activePane="bottomRight" state="frozenSplit"/>
      <selection pane="topRight" activeCell="E1" sqref="E1"/>
      <selection pane="bottomLeft" activeCell="A2" sqref="A2"/>
      <selection pane="bottomRight" activeCell="H38" sqref="H38:J39"/>
    </sheetView>
  </sheetViews>
  <sheetFormatPr defaultRowHeight="15" x14ac:dyDescent="0.25"/>
  <cols>
    <col min="1" max="2" width="2.85546875" style="184" customWidth="1"/>
    <col min="3" max="3" width="27.7109375" style="184" customWidth="1"/>
    <col min="4" max="4" width="23.5703125" style="184" customWidth="1"/>
    <col min="5" max="5" width="12.5703125" style="181" bestFit="1" customWidth="1"/>
    <col min="6" max="7" width="12.5703125" style="203" customWidth="1"/>
    <col min="8" max="8" width="9.5703125" style="185" customWidth="1"/>
    <col min="9" max="9" width="10.42578125" style="185" customWidth="1"/>
    <col min="10" max="13" width="9.85546875" style="185" customWidth="1"/>
    <col min="17" max="17" width="16.42578125" style="185" bestFit="1" customWidth="1"/>
  </cols>
  <sheetData>
    <row r="1" spans="1:17" s="172" customFormat="1" ht="15.75" thickBot="1" x14ac:dyDescent="0.3">
      <c r="A1" s="183"/>
      <c r="B1" s="183"/>
      <c r="C1" s="183"/>
      <c r="D1" s="183"/>
      <c r="E1" s="198" t="s">
        <v>121</v>
      </c>
      <c r="F1" s="198" t="s">
        <v>122</v>
      </c>
      <c r="G1" s="198" t="s">
        <v>117</v>
      </c>
      <c r="H1" s="196" t="s">
        <v>110</v>
      </c>
      <c r="I1" s="196" t="s">
        <v>108</v>
      </c>
      <c r="J1" s="197" t="s">
        <v>109</v>
      </c>
      <c r="K1" s="195"/>
      <c r="L1" s="195"/>
      <c r="M1" s="195"/>
      <c r="N1" s="174"/>
      <c r="O1" s="174"/>
      <c r="P1" s="174"/>
      <c r="Q1" s="174" t="s">
        <v>97</v>
      </c>
    </row>
    <row r="2" spans="1:17" x14ac:dyDescent="0.25">
      <c r="A2" s="178"/>
      <c r="B2" s="178" t="s">
        <v>82</v>
      </c>
      <c r="C2" s="178"/>
      <c r="D2" s="178"/>
      <c r="E2" s="174"/>
      <c r="F2" s="199"/>
      <c r="G2" s="199"/>
      <c r="H2" s="174"/>
      <c r="I2" s="174"/>
      <c r="J2" s="186"/>
      <c r="K2" s="186"/>
      <c r="L2" s="186"/>
      <c r="M2" s="186"/>
      <c r="N2" s="174"/>
      <c r="O2" s="174"/>
      <c r="P2" s="174"/>
      <c r="Q2" s="174"/>
    </row>
    <row r="3" spans="1:17" ht="18" customHeight="1" x14ac:dyDescent="0.25">
      <c r="A3" s="178"/>
      <c r="B3" s="178"/>
      <c r="C3" s="178" t="s">
        <v>83</v>
      </c>
      <c r="D3" s="178"/>
      <c r="E3" s="174"/>
      <c r="F3" s="199"/>
      <c r="G3" s="199"/>
      <c r="H3" s="174"/>
      <c r="I3" s="174"/>
      <c r="J3" s="186"/>
      <c r="K3" s="186"/>
      <c r="L3" s="186"/>
      <c r="M3" s="186"/>
      <c r="N3" s="174"/>
      <c r="O3" s="174"/>
      <c r="P3" s="174"/>
      <c r="Q3" s="174"/>
    </row>
    <row r="4" spans="1:17" ht="14.1" customHeight="1" x14ac:dyDescent="0.25">
      <c r="A4" s="178"/>
      <c r="B4" s="178"/>
      <c r="C4" s="178" t="s">
        <v>9</v>
      </c>
      <c r="D4" s="178" t="s">
        <v>80</v>
      </c>
      <c r="E4" s="174">
        <f>SUM(F4:J4)</f>
        <v>1525.65</v>
      </c>
      <c r="F4" s="199">
        <v>1489.7</v>
      </c>
      <c r="G4" s="199">
        <v>35.950000000000003</v>
      </c>
      <c r="H4" s="174"/>
      <c r="I4" s="174"/>
      <c r="J4" s="186"/>
      <c r="K4" s="186"/>
      <c r="L4" s="186"/>
      <c r="M4" s="186"/>
      <c r="N4" s="174"/>
      <c r="O4" s="174"/>
      <c r="P4" s="174"/>
      <c r="Q4" s="174"/>
    </row>
    <row r="5" spans="1:17" ht="14.1" customHeight="1" x14ac:dyDescent="0.25">
      <c r="A5" s="178"/>
      <c r="B5" s="178"/>
      <c r="C5" s="178" t="s">
        <v>9</v>
      </c>
      <c r="D5" s="178" t="s">
        <v>10</v>
      </c>
      <c r="E5" s="174">
        <f t="shared" ref="E5:E18" si="0">SUM(F5:J5)</f>
        <v>13727.83</v>
      </c>
      <c r="F5" s="199"/>
      <c r="G5" s="199"/>
      <c r="H5" s="174"/>
      <c r="I5" s="174">
        <v>13727.83</v>
      </c>
      <c r="J5" s="186"/>
      <c r="K5" s="186"/>
      <c r="L5" s="186"/>
      <c r="M5" s="186"/>
      <c r="N5" s="174"/>
      <c r="O5" s="174"/>
      <c r="P5" s="174"/>
      <c r="Q5" s="174">
        <v>13727.83</v>
      </c>
    </row>
    <row r="6" spans="1:17" ht="14.1" customHeight="1" x14ac:dyDescent="0.25">
      <c r="A6" s="178"/>
      <c r="B6" s="178"/>
      <c r="C6" s="178" t="s">
        <v>9</v>
      </c>
      <c r="D6" s="178" t="s">
        <v>11</v>
      </c>
      <c r="E6" s="174">
        <f t="shared" si="0"/>
        <v>1521.75</v>
      </c>
      <c r="F6" s="199"/>
      <c r="G6" s="199"/>
      <c r="H6" s="174">
        <v>1521.75</v>
      </c>
      <c r="I6" s="174">
        <v>0</v>
      </c>
      <c r="J6" s="186">
        <v>0</v>
      </c>
      <c r="K6" s="186"/>
      <c r="L6" s="186"/>
      <c r="M6" s="186"/>
      <c r="N6" s="174"/>
      <c r="O6" s="174"/>
      <c r="P6" s="174"/>
      <c r="Q6" s="174"/>
    </row>
    <row r="7" spans="1:17" ht="14.1" customHeight="1" x14ac:dyDescent="0.25">
      <c r="A7" s="178"/>
      <c r="B7" s="178"/>
      <c r="C7" s="178" t="s">
        <v>9</v>
      </c>
      <c r="D7" s="178" t="s">
        <v>12</v>
      </c>
      <c r="E7" s="174">
        <f t="shared" si="0"/>
        <v>6011</v>
      </c>
      <c r="F7" s="199">
        <v>6011</v>
      </c>
      <c r="G7" s="199"/>
      <c r="H7" s="174"/>
      <c r="I7" s="174"/>
      <c r="J7" s="186"/>
      <c r="K7" s="186"/>
      <c r="L7" s="186"/>
      <c r="M7" s="186"/>
      <c r="N7" s="174"/>
      <c r="O7" s="174"/>
      <c r="P7" s="174"/>
      <c r="Q7" s="174"/>
    </row>
    <row r="8" spans="1:17" ht="14.1" customHeight="1" x14ac:dyDescent="0.25">
      <c r="A8" s="178"/>
      <c r="B8" s="178"/>
      <c r="C8" s="178" t="s">
        <v>9</v>
      </c>
      <c r="D8" s="178" t="s">
        <v>13</v>
      </c>
      <c r="E8" s="174">
        <f t="shared" si="0"/>
        <v>4092.15</v>
      </c>
      <c r="F8" s="199">
        <v>4092.15</v>
      </c>
      <c r="G8" s="199"/>
      <c r="H8" s="174"/>
      <c r="I8" s="174"/>
      <c r="J8" s="186"/>
      <c r="K8" s="186"/>
      <c r="L8" s="186"/>
      <c r="M8" s="186"/>
      <c r="N8" s="174"/>
      <c r="O8" s="174"/>
      <c r="P8" s="174"/>
      <c r="Q8" s="174"/>
    </row>
    <row r="9" spans="1:17" ht="14.1" customHeight="1" x14ac:dyDescent="0.25">
      <c r="A9" s="178"/>
      <c r="B9" s="178"/>
      <c r="C9" s="178" t="s">
        <v>9</v>
      </c>
      <c r="D9" s="178" t="s">
        <v>104</v>
      </c>
      <c r="E9" s="174">
        <f t="shared" si="0"/>
        <v>0</v>
      </c>
      <c r="F9" s="199"/>
      <c r="G9" s="199"/>
      <c r="H9" s="174"/>
      <c r="I9" s="174"/>
      <c r="J9" s="186"/>
      <c r="K9" s="186"/>
      <c r="L9" s="186"/>
      <c r="M9" s="186"/>
      <c r="N9" s="174"/>
      <c r="O9" s="174"/>
      <c r="P9" s="174"/>
      <c r="Q9" s="174"/>
    </row>
    <row r="10" spans="1:17" ht="14.1" customHeight="1" x14ac:dyDescent="0.25">
      <c r="A10" s="178"/>
      <c r="B10" s="178"/>
      <c r="C10" s="178" t="s">
        <v>9</v>
      </c>
      <c r="D10" s="178" t="s">
        <v>103</v>
      </c>
      <c r="E10" s="174">
        <f t="shared" si="0"/>
        <v>0</v>
      </c>
      <c r="F10" s="199"/>
      <c r="G10" s="199"/>
      <c r="H10" s="174"/>
      <c r="I10" s="174"/>
      <c r="J10" s="186"/>
      <c r="K10" s="186"/>
      <c r="L10" s="186"/>
      <c r="M10" s="186"/>
      <c r="N10" s="174"/>
      <c r="O10" s="174"/>
      <c r="P10" s="174"/>
      <c r="Q10" s="174"/>
    </row>
    <row r="11" spans="1:17" ht="14.1" customHeight="1" x14ac:dyDescent="0.25">
      <c r="A11" s="178"/>
      <c r="B11" s="178"/>
      <c r="C11" s="178" t="s">
        <v>9</v>
      </c>
      <c r="D11" s="178" t="s">
        <v>111</v>
      </c>
      <c r="E11" s="174">
        <f t="shared" si="0"/>
        <v>113</v>
      </c>
      <c r="F11" s="199"/>
      <c r="G11" s="199"/>
      <c r="H11" s="174"/>
      <c r="I11" s="174">
        <v>113</v>
      </c>
      <c r="J11" s="186"/>
      <c r="K11" s="186"/>
      <c r="L11" s="186"/>
      <c r="M11" s="186"/>
      <c r="N11" s="174"/>
      <c r="O11" s="174"/>
      <c r="P11" s="174"/>
      <c r="Q11" s="174">
        <v>113</v>
      </c>
    </row>
    <row r="12" spans="1:17" ht="14.1" customHeight="1" x14ac:dyDescent="0.25">
      <c r="A12" s="178"/>
      <c r="B12" s="178"/>
      <c r="C12" s="178" t="s">
        <v>9</v>
      </c>
      <c r="D12" s="178" t="s">
        <v>17</v>
      </c>
      <c r="E12" s="174">
        <f t="shared" si="0"/>
        <v>0</v>
      </c>
      <c r="F12" s="199"/>
      <c r="G12" s="199"/>
      <c r="H12" s="174"/>
      <c r="I12" s="174"/>
      <c r="J12" s="186"/>
      <c r="K12" s="186"/>
      <c r="L12" s="186"/>
      <c r="M12" s="186"/>
      <c r="N12" s="174"/>
      <c r="O12" s="174"/>
      <c r="P12" s="174"/>
      <c r="Q12" s="174"/>
    </row>
    <row r="13" spans="1:17" ht="14.1" customHeight="1" x14ac:dyDescent="0.25">
      <c r="A13" s="178"/>
      <c r="B13" s="178"/>
      <c r="C13" s="178" t="s">
        <v>9</v>
      </c>
      <c r="D13" s="178" t="s">
        <v>18</v>
      </c>
      <c r="E13" s="174">
        <f t="shared" si="0"/>
        <v>0</v>
      </c>
      <c r="F13" s="199"/>
      <c r="G13" s="199"/>
      <c r="H13" s="174"/>
      <c r="I13" s="174"/>
      <c r="J13" s="186"/>
      <c r="K13" s="186"/>
      <c r="L13" s="186"/>
      <c r="M13" s="186"/>
      <c r="N13" s="174"/>
      <c r="O13" s="174"/>
      <c r="P13" s="174"/>
      <c r="Q13" s="174"/>
    </row>
    <row r="14" spans="1:17" x14ac:dyDescent="0.25">
      <c r="A14" s="178"/>
      <c r="B14" s="178"/>
      <c r="C14" s="178" t="s">
        <v>20</v>
      </c>
      <c r="D14" s="178" t="s">
        <v>112</v>
      </c>
      <c r="E14" s="174">
        <f t="shared" si="0"/>
        <v>596.55999999999995</v>
      </c>
      <c r="F14" s="199">
        <v>37.47</v>
      </c>
      <c r="G14" s="199">
        <v>42.58</v>
      </c>
      <c r="H14" s="174"/>
      <c r="I14" s="174">
        <v>166.95</v>
      </c>
      <c r="J14" s="186">
        <v>349.56</v>
      </c>
      <c r="K14" s="186"/>
      <c r="L14" s="186"/>
      <c r="M14" s="186"/>
      <c r="N14" s="174"/>
      <c r="O14" s="174"/>
      <c r="P14" s="174"/>
      <c r="Q14" s="174">
        <v>516.51</v>
      </c>
    </row>
    <row r="15" spans="1:17" x14ac:dyDescent="0.25">
      <c r="A15" s="178"/>
      <c r="B15" s="178"/>
      <c r="C15" s="178" t="s">
        <v>20</v>
      </c>
      <c r="D15" s="178" t="s">
        <v>113</v>
      </c>
      <c r="E15" s="174">
        <f t="shared" si="0"/>
        <v>22.75</v>
      </c>
      <c r="F15" s="199"/>
      <c r="G15" s="199"/>
      <c r="H15" s="174"/>
      <c r="I15" s="174">
        <v>0</v>
      </c>
      <c r="J15" s="186">
        <v>22.75</v>
      </c>
      <c r="K15" s="186"/>
      <c r="L15" s="186"/>
      <c r="M15" s="186"/>
      <c r="N15" s="174"/>
      <c r="O15" s="174"/>
      <c r="P15" s="174"/>
      <c r="Q15" s="174">
        <v>22.75</v>
      </c>
    </row>
    <row r="16" spans="1:17" x14ac:dyDescent="0.25">
      <c r="A16" s="178"/>
      <c r="B16" s="178"/>
      <c r="C16" s="178" t="s">
        <v>20</v>
      </c>
      <c r="D16" s="178" t="s">
        <v>23</v>
      </c>
      <c r="E16" s="174">
        <f t="shared" si="0"/>
        <v>0</v>
      </c>
      <c r="F16" s="199"/>
      <c r="G16" s="199"/>
      <c r="H16" s="174"/>
      <c r="I16" s="174"/>
      <c r="J16" s="186"/>
      <c r="K16" s="186"/>
      <c r="L16" s="186"/>
      <c r="M16" s="186"/>
      <c r="N16" s="174"/>
      <c r="O16" s="174"/>
      <c r="P16" s="174"/>
      <c r="Q16" s="174"/>
    </row>
    <row r="17" spans="1:17" x14ac:dyDescent="0.25">
      <c r="A17" s="178"/>
      <c r="B17" s="178"/>
      <c r="C17" s="178" t="s">
        <v>29</v>
      </c>
      <c r="D17" s="178" t="s">
        <v>114</v>
      </c>
      <c r="E17" s="174">
        <f t="shared" si="0"/>
        <v>116.46</v>
      </c>
      <c r="F17" s="199"/>
      <c r="G17" s="199"/>
      <c r="H17" s="174"/>
      <c r="I17" s="174">
        <v>116.46</v>
      </c>
      <c r="J17" s="186"/>
      <c r="K17" s="186"/>
      <c r="L17" s="186"/>
      <c r="M17" s="186"/>
      <c r="N17" s="174"/>
      <c r="O17" s="174"/>
      <c r="P17" s="174"/>
      <c r="Q17" s="174">
        <v>116.46</v>
      </c>
    </row>
    <row r="18" spans="1:17" x14ac:dyDescent="0.25">
      <c r="A18" s="178"/>
      <c r="B18" s="178"/>
      <c r="C18" s="178" t="s">
        <v>29</v>
      </c>
      <c r="D18" s="178" t="s">
        <v>115</v>
      </c>
      <c r="E18" s="174">
        <f t="shared" si="0"/>
        <v>555</v>
      </c>
      <c r="F18" s="199"/>
      <c r="G18" s="199"/>
      <c r="H18" s="176"/>
      <c r="I18" s="176">
        <v>555</v>
      </c>
      <c r="J18" s="192"/>
      <c r="K18" s="192"/>
      <c r="L18" s="186"/>
      <c r="M18" s="186"/>
      <c r="N18" s="174"/>
      <c r="O18" s="174"/>
      <c r="P18" s="174"/>
      <c r="Q18" s="174">
        <v>555</v>
      </c>
    </row>
    <row r="19" spans="1:17" x14ac:dyDescent="0.25">
      <c r="A19" s="178"/>
      <c r="B19" s="178"/>
      <c r="C19" s="178"/>
      <c r="D19" s="178"/>
      <c r="E19" s="193">
        <f>ROUND(SUM(E3:E18),5)</f>
        <v>28282.15</v>
      </c>
      <c r="F19" s="200">
        <f>SUM(F4:F18)</f>
        <v>11630.32</v>
      </c>
      <c r="G19" s="200">
        <v>78.53</v>
      </c>
      <c r="H19" s="193">
        <f>SUM(H4:H18)</f>
        <v>1521.75</v>
      </c>
      <c r="I19" s="193">
        <v>14679.24</v>
      </c>
      <c r="J19" s="194">
        <v>372.31</v>
      </c>
      <c r="K19" s="192"/>
      <c r="L19" s="192"/>
      <c r="M19" s="192"/>
      <c r="N19" s="174"/>
      <c r="O19" s="174"/>
      <c r="P19" s="174"/>
      <c r="Q19" s="174">
        <f>SUM(Q5:Q18)</f>
        <v>15051.55</v>
      </c>
    </row>
    <row r="20" spans="1:17" x14ac:dyDescent="0.25">
      <c r="A20" s="178"/>
      <c r="B20" s="178"/>
      <c r="C20" s="178"/>
      <c r="D20" s="178"/>
      <c r="E20" s="174"/>
      <c r="F20" s="199"/>
      <c r="G20" s="199"/>
      <c r="H20" s="174"/>
      <c r="I20" s="174"/>
      <c r="J20" s="186"/>
      <c r="K20" s="186"/>
      <c r="L20" s="186"/>
      <c r="M20" s="186"/>
      <c r="N20" s="174"/>
      <c r="O20" s="174"/>
      <c r="P20" s="174"/>
      <c r="Q20" s="174"/>
    </row>
    <row r="21" spans="1:17" x14ac:dyDescent="0.25">
      <c r="A21" s="178"/>
      <c r="B21" s="178"/>
      <c r="C21" s="178"/>
      <c r="D21" s="178"/>
      <c r="E21" s="174"/>
      <c r="F21" s="199"/>
      <c r="G21" s="199"/>
      <c r="H21" s="174"/>
      <c r="I21" s="174"/>
      <c r="J21" s="186"/>
      <c r="K21" s="186"/>
      <c r="L21" s="186"/>
      <c r="M21" s="186"/>
      <c r="N21" s="174"/>
      <c r="O21" s="174"/>
      <c r="P21" s="174"/>
      <c r="Q21" s="174"/>
    </row>
    <row r="22" spans="1:17" x14ac:dyDescent="0.25">
      <c r="A22" s="178"/>
      <c r="B22" s="178"/>
      <c r="C22" s="178"/>
      <c r="D22" s="178" t="s">
        <v>98</v>
      </c>
      <c r="E22" s="174">
        <f>SUM(F22:J22)</f>
        <v>3835.95</v>
      </c>
      <c r="F22" s="199"/>
      <c r="G22" s="199">
        <v>35.950000000000003</v>
      </c>
      <c r="H22" s="174">
        <v>250</v>
      </c>
      <c r="I22" s="174">
        <v>1000</v>
      </c>
      <c r="J22" s="186">
        <v>2550</v>
      </c>
      <c r="K22" s="186"/>
      <c r="L22" s="186"/>
      <c r="M22" s="186"/>
      <c r="N22" s="174"/>
      <c r="O22" s="174"/>
      <c r="P22" s="174"/>
      <c r="Q22" s="174">
        <f>1000+2550</f>
        <v>3550</v>
      </c>
    </row>
    <row r="23" spans="1:17" x14ac:dyDescent="0.25">
      <c r="A23" s="178"/>
      <c r="B23" s="178"/>
      <c r="C23" s="178"/>
      <c r="D23" s="178" t="s">
        <v>99</v>
      </c>
      <c r="E23" s="174">
        <f t="shared" ref="E23:E36" si="1">SUM(F23:J23)</f>
        <v>11387.73</v>
      </c>
      <c r="F23" s="199"/>
      <c r="G23" s="199">
        <v>365.5</v>
      </c>
      <c r="H23" s="174">
        <f>6899.48+164</f>
        <v>7063.48</v>
      </c>
      <c r="I23" s="174">
        <v>3958.75</v>
      </c>
      <c r="J23" s="186"/>
      <c r="K23" s="186"/>
      <c r="L23" s="186"/>
      <c r="M23" s="186"/>
      <c r="N23" s="174"/>
      <c r="O23" s="174"/>
      <c r="P23" s="174"/>
      <c r="Q23" s="174">
        <v>3958.75</v>
      </c>
    </row>
    <row r="24" spans="1:17" x14ac:dyDescent="0.25">
      <c r="D24" s="178" t="s">
        <v>107</v>
      </c>
      <c r="E24" s="174">
        <f t="shared" si="1"/>
        <v>645.72</v>
      </c>
      <c r="F24" s="199"/>
      <c r="G24" s="199">
        <v>450</v>
      </c>
      <c r="H24" s="174">
        <v>195.72</v>
      </c>
      <c r="I24" s="174">
        <v>0</v>
      </c>
      <c r="J24" s="186"/>
      <c r="K24" s="186"/>
      <c r="L24" s="186"/>
      <c r="M24" s="186"/>
      <c r="N24" s="174"/>
      <c r="O24" s="174"/>
      <c r="P24" s="174"/>
      <c r="Q24" s="174"/>
    </row>
    <row r="25" spans="1:17" x14ac:dyDescent="0.25">
      <c r="D25" s="178" t="s">
        <v>13</v>
      </c>
      <c r="E25" s="174">
        <f t="shared" si="1"/>
        <v>768.76</v>
      </c>
      <c r="F25" s="199">
        <v>670.41</v>
      </c>
      <c r="G25" s="199">
        <v>98.35</v>
      </c>
      <c r="H25" s="174"/>
      <c r="I25" s="174"/>
      <c r="J25" s="186"/>
      <c r="K25" s="186"/>
      <c r="L25" s="186"/>
      <c r="M25" s="186"/>
      <c r="N25" s="174"/>
      <c r="O25" s="174"/>
      <c r="P25" s="174"/>
      <c r="Q25" s="174"/>
    </row>
    <row r="26" spans="1:17" x14ac:dyDescent="0.25">
      <c r="D26" s="178" t="s">
        <v>123</v>
      </c>
      <c r="E26" s="174">
        <f t="shared" si="1"/>
        <v>7515.7</v>
      </c>
      <c r="F26" s="199">
        <v>7515.7</v>
      </c>
      <c r="G26" s="199"/>
      <c r="H26" s="174"/>
      <c r="I26" s="174"/>
      <c r="J26" s="186"/>
      <c r="K26" s="186"/>
      <c r="L26" s="186"/>
      <c r="M26" s="186"/>
      <c r="N26" s="174"/>
      <c r="O26" s="174"/>
      <c r="P26" s="174"/>
      <c r="Q26" s="174"/>
    </row>
    <row r="27" spans="1:17" x14ac:dyDescent="0.25">
      <c r="D27" s="178" t="s">
        <v>116</v>
      </c>
      <c r="E27" s="174">
        <f t="shared" si="1"/>
        <v>725.38</v>
      </c>
      <c r="F27" s="199"/>
      <c r="G27" s="199"/>
      <c r="H27" s="174">
        <v>725.38</v>
      </c>
      <c r="I27" s="174"/>
      <c r="J27" s="186"/>
      <c r="K27" s="186"/>
      <c r="L27" s="192"/>
      <c r="M27" s="192"/>
      <c r="N27" s="174"/>
      <c r="O27" s="174"/>
      <c r="P27" s="174"/>
      <c r="Q27" s="174"/>
    </row>
    <row r="28" spans="1:17" x14ac:dyDescent="0.25">
      <c r="D28" s="178" t="s">
        <v>90</v>
      </c>
      <c r="E28" s="174">
        <f t="shared" si="1"/>
        <v>39.57</v>
      </c>
      <c r="F28" s="199"/>
      <c r="G28" s="199"/>
      <c r="H28" s="174">
        <v>29.48</v>
      </c>
      <c r="I28" s="174">
        <v>0</v>
      </c>
      <c r="J28" s="186">
        <v>10.09</v>
      </c>
      <c r="K28" s="186"/>
      <c r="L28" s="192"/>
      <c r="M28" s="192"/>
      <c r="N28" s="174"/>
      <c r="O28" s="174"/>
      <c r="P28" s="174"/>
      <c r="Q28" s="174">
        <v>10.09</v>
      </c>
    </row>
    <row r="29" spans="1:17" x14ac:dyDescent="0.25">
      <c r="D29" s="178" t="s">
        <v>118</v>
      </c>
      <c r="E29" s="174">
        <f t="shared" si="1"/>
        <v>929.11</v>
      </c>
      <c r="F29" s="199"/>
      <c r="G29" s="199">
        <v>929.11</v>
      </c>
      <c r="H29" s="174"/>
      <c r="I29" s="174"/>
      <c r="J29" s="186"/>
      <c r="K29" s="186"/>
      <c r="L29" s="192"/>
      <c r="M29" s="192"/>
      <c r="N29" s="174"/>
      <c r="O29" s="174"/>
      <c r="P29" s="174"/>
      <c r="Q29" s="174"/>
    </row>
    <row r="30" spans="1:17" s="180" customFormat="1" ht="11.25" x14ac:dyDescent="0.2">
      <c r="D30" s="178" t="s">
        <v>91</v>
      </c>
      <c r="E30" s="174">
        <f t="shared" si="1"/>
        <v>568.78</v>
      </c>
      <c r="F30" s="199">
        <v>90</v>
      </c>
      <c r="G30" s="199">
        <v>266.33</v>
      </c>
      <c r="H30" s="174">
        <v>160.56</v>
      </c>
      <c r="I30" s="174">
        <v>0</v>
      </c>
      <c r="J30" s="186">
        <v>51.89</v>
      </c>
      <c r="K30" s="186"/>
      <c r="L30" s="186"/>
      <c r="M30" s="186"/>
      <c r="N30" s="174"/>
      <c r="O30" s="174"/>
      <c r="P30" s="174"/>
      <c r="Q30" s="174">
        <v>51.89</v>
      </c>
    </row>
    <row r="31" spans="1:17" s="180" customFormat="1" ht="11.25" x14ac:dyDescent="0.2">
      <c r="D31" s="178" t="s">
        <v>119</v>
      </c>
      <c r="E31" s="174">
        <f t="shared" si="1"/>
        <v>408.75</v>
      </c>
      <c r="F31" s="199"/>
      <c r="G31" s="199">
        <v>408.75</v>
      </c>
      <c r="H31" s="174"/>
      <c r="I31" s="174"/>
      <c r="J31" s="186"/>
      <c r="K31" s="186"/>
      <c r="L31" s="186"/>
      <c r="M31" s="186"/>
      <c r="N31" s="174"/>
      <c r="O31" s="174"/>
      <c r="P31" s="174"/>
      <c r="Q31" s="174"/>
    </row>
    <row r="32" spans="1:17" s="180" customFormat="1" ht="11.25" x14ac:dyDescent="0.2">
      <c r="D32" s="178" t="s">
        <v>124</v>
      </c>
      <c r="E32" s="174">
        <f t="shared" si="1"/>
        <v>121.9</v>
      </c>
      <c r="F32" s="199">
        <v>121.9</v>
      </c>
      <c r="G32" s="199"/>
      <c r="H32" s="174"/>
      <c r="I32" s="174"/>
      <c r="J32" s="186"/>
      <c r="K32" s="186"/>
      <c r="L32" s="186"/>
      <c r="M32" s="186"/>
      <c r="N32" s="174"/>
      <c r="O32" s="174"/>
      <c r="P32" s="174"/>
      <c r="Q32" s="174"/>
    </row>
    <row r="33" spans="1:17" x14ac:dyDescent="0.25">
      <c r="D33" s="178" t="s">
        <v>100</v>
      </c>
      <c r="E33" s="174">
        <f t="shared" si="1"/>
        <v>562.46</v>
      </c>
      <c r="F33" s="199">
        <v>73.5</v>
      </c>
      <c r="G33" s="199"/>
      <c r="H33" s="174">
        <v>201.33</v>
      </c>
      <c r="I33" s="174">
        <v>287.63</v>
      </c>
      <c r="J33" s="186"/>
      <c r="K33" s="186"/>
      <c r="L33" s="186"/>
      <c r="M33" s="186"/>
      <c r="N33" s="174"/>
      <c r="O33" s="174"/>
      <c r="P33" s="174"/>
      <c r="Q33" s="174">
        <v>287.63</v>
      </c>
    </row>
    <row r="34" spans="1:17" x14ac:dyDescent="0.25">
      <c r="D34" s="178" t="s">
        <v>101</v>
      </c>
      <c r="E34" s="174">
        <f t="shared" si="1"/>
        <v>693.13</v>
      </c>
      <c r="F34" s="199"/>
      <c r="G34" s="199"/>
      <c r="H34" s="174"/>
      <c r="I34" s="174">
        <v>693.13</v>
      </c>
      <c r="J34" s="186"/>
      <c r="K34" s="186"/>
      <c r="L34" s="192"/>
      <c r="M34" s="192"/>
      <c r="N34" s="174"/>
      <c r="O34" s="174"/>
      <c r="P34" s="174"/>
      <c r="Q34" s="174">
        <v>693.13</v>
      </c>
    </row>
    <row r="35" spans="1:17" x14ac:dyDescent="0.25">
      <c r="D35" s="178" t="s">
        <v>102</v>
      </c>
      <c r="E35" s="174">
        <f t="shared" si="1"/>
        <v>1241.3600000000001</v>
      </c>
      <c r="F35" s="199">
        <v>178.46</v>
      </c>
      <c r="G35" s="199"/>
      <c r="H35" s="174">
        <v>459</v>
      </c>
      <c r="I35" s="174">
        <v>603.9</v>
      </c>
      <c r="J35" s="186"/>
      <c r="K35" s="186"/>
      <c r="L35" s="186"/>
      <c r="M35" s="186"/>
      <c r="N35" s="174"/>
      <c r="O35" s="174"/>
      <c r="P35" s="174"/>
      <c r="Q35" s="174">
        <v>603.9</v>
      </c>
    </row>
    <row r="36" spans="1:17" ht="15.75" thickBot="1" x14ac:dyDescent="0.3">
      <c r="D36" s="178" t="s">
        <v>92</v>
      </c>
      <c r="E36" s="174">
        <f t="shared" si="1"/>
        <v>532.52</v>
      </c>
      <c r="F36" s="199">
        <v>69.41</v>
      </c>
      <c r="G36" s="199">
        <v>195.5</v>
      </c>
      <c r="H36" s="174">
        <v>19.5</v>
      </c>
      <c r="I36" s="174">
        <v>160.11000000000001</v>
      </c>
      <c r="J36" s="186">
        <v>88</v>
      </c>
      <c r="K36" s="186"/>
      <c r="L36" s="186"/>
      <c r="M36" s="186"/>
      <c r="N36" s="174"/>
      <c r="O36" s="174"/>
      <c r="P36" s="174"/>
      <c r="Q36" s="174">
        <v>248.11</v>
      </c>
    </row>
    <row r="37" spans="1:17" ht="15.75" thickBot="1" x14ac:dyDescent="0.3">
      <c r="A37" s="178"/>
      <c r="B37" s="178"/>
      <c r="C37" s="178" t="s">
        <v>93</v>
      </c>
      <c r="D37" s="178"/>
      <c r="E37" s="177">
        <f>ROUND(SUM(E21:E36),5)</f>
        <v>29976.82</v>
      </c>
      <c r="F37" s="201">
        <f>ROUND(SUM(F21:F36),5)</f>
        <v>8719.3799999999992</v>
      </c>
      <c r="G37" s="201">
        <v>2749.49</v>
      </c>
      <c r="H37" s="177">
        <f>SUM(H22:H36)</f>
        <v>9104.4499999999989</v>
      </c>
      <c r="I37" s="187">
        <v>6703.5199999999995</v>
      </c>
      <c r="J37" s="188">
        <v>2699.98</v>
      </c>
      <c r="K37" s="192"/>
      <c r="L37" s="186"/>
      <c r="M37" s="186"/>
      <c r="N37" s="174"/>
      <c r="O37" s="174"/>
      <c r="P37" s="174"/>
      <c r="Q37" s="174">
        <f>6853.5+2550</f>
        <v>9403.5</v>
      </c>
    </row>
    <row r="38" spans="1:17" x14ac:dyDescent="0.25">
      <c r="A38" s="178"/>
      <c r="B38" s="178" t="s">
        <v>94</v>
      </c>
      <c r="C38" s="178"/>
      <c r="D38" s="178"/>
      <c r="E38" s="177">
        <f>ROUND(E2+E19-E37,5)</f>
        <v>-1694.67</v>
      </c>
      <c r="F38" s="201"/>
      <c r="G38" s="201"/>
      <c r="H38" s="177"/>
      <c r="I38" s="187"/>
      <c r="J38" s="188"/>
      <c r="K38" s="192"/>
      <c r="L38" s="186"/>
      <c r="M38" s="186"/>
      <c r="N38" s="174"/>
      <c r="O38" s="174"/>
      <c r="P38" s="174"/>
      <c r="Q38" s="174">
        <f>Q19-Q37</f>
        <v>5648.0499999999993</v>
      </c>
    </row>
    <row r="39" spans="1:17" ht="15.75" thickBot="1" x14ac:dyDescent="0.3">
      <c r="A39" s="178" t="s">
        <v>95</v>
      </c>
      <c r="B39" s="178"/>
      <c r="C39" s="178"/>
      <c r="D39" s="178"/>
      <c r="E39" s="189">
        <f>E38</f>
        <v>-1694.67</v>
      </c>
      <c r="F39" s="202"/>
      <c r="G39" s="202"/>
      <c r="H39" s="190"/>
      <c r="I39" s="190"/>
      <c r="J39" s="191"/>
      <c r="K39" s="192"/>
      <c r="L39" s="186"/>
      <c r="M39" s="186"/>
      <c r="N39" s="174"/>
      <c r="O39" s="174"/>
      <c r="P39" s="174"/>
      <c r="Q39" s="174">
        <v>5648.05</v>
      </c>
    </row>
    <row r="40" spans="1:17" ht="15.75" thickTop="1" x14ac:dyDescent="0.25">
      <c r="H40" s="174"/>
      <c r="I40" s="174"/>
      <c r="J40" s="186"/>
      <c r="K40" s="186"/>
      <c r="L40" s="186"/>
      <c r="M40" s="186"/>
      <c r="N40" s="174"/>
      <c r="O40" s="174"/>
      <c r="P40" s="174"/>
      <c r="Q40" s="174"/>
    </row>
    <row r="41" spans="1:17" x14ac:dyDescent="0.25">
      <c r="H41" s="174"/>
      <c r="I41" s="174"/>
      <c r="J41" s="186"/>
      <c r="K41" s="186"/>
      <c r="L41" s="186"/>
      <c r="M41" s="186"/>
      <c r="N41" s="174"/>
      <c r="O41" s="174"/>
      <c r="P41" s="174"/>
      <c r="Q41" s="174"/>
    </row>
  </sheetData>
  <sortState ref="L4:O39">
    <sortCondition ref="O4:O39"/>
  </sortState>
  <pageMargins left="0.7" right="0.7" top="0.75" bottom="0.75" header="0.1" footer="0.3"/>
  <pageSetup orientation="portrait" r:id="rId1"/>
  <headerFooter>
    <oddHeader>&amp;L&amp;"Arial,Bold"&amp;8 6:46 PM
&amp;"Arial,Bold"&amp;8 10/18/18
&amp;"Arial,Bold"&amp;8 Cash Basis&amp;C&amp;"Arial,Bold"&amp;12 Wolf Branch District 113 PTC
&amp;"Arial,Bold"&amp;14 Custom Summary Report
&amp;"Arial,Bold"&amp;10 June 1 through October 18,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5121" r:id="rId4" name="FILT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533400</xdr:colOff>
                <xdr:row>1</xdr:row>
                <xdr:rowOff>28575</xdr:rowOff>
              </to>
            </anchor>
          </controlPr>
        </control>
      </mc:Choice>
      <mc:Fallback>
        <control shapeId="5121" r:id="rId4" name="FILTER"/>
      </mc:Fallback>
    </mc:AlternateContent>
    <mc:AlternateContent xmlns:mc="http://schemas.openxmlformats.org/markup-compatibility/2006">
      <mc:Choice Requires="x14">
        <control shapeId="5122" r:id="rId6" name="HEAD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2</xdr:col>
                <xdr:colOff>533400</xdr:colOff>
                <xdr:row>1</xdr:row>
                <xdr:rowOff>28575</xdr:rowOff>
              </to>
            </anchor>
          </controlPr>
        </control>
      </mc:Choice>
      <mc:Fallback>
        <control shapeId="5122" r:id="rId6" name="HEADER"/>
      </mc:Fallback>
    </mc:AlternateContent>
  </control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8"/>
  <sheetViews>
    <sheetView tabSelected="1" topLeftCell="A8" zoomScale="66" zoomScaleNormal="66" workbookViewId="0">
      <pane xSplit="1" topLeftCell="G1" activePane="topRight" state="frozen"/>
      <selection activeCell="A2" sqref="A2"/>
      <selection pane="topRight" activeCell="G88" sqref="G88"/>
    </sheetView>
  </sheetViews>
  <sheetFormatPr defaultColWidth="11.42578125" defaultRowHeight="20.25" x14ac:dyDescent="0.3"/>
  <cols>
    <col min="1" max="1" width="75.42578125" style="11" customWidth="1"/>
    <col min="2" max="2" width="3.42578125" style="11" customWidth="1"/>
    <col min="3" max="3" width="19.140625" style="88" customWidth="1"/>
    <col min="4" max="4" width="3.7109375" style="11" customWidth="1"/>
    <col min="5" max="6" width="19.85546875" style="88" customWidth="1"/>
    <col min="7" max="7" width="19.140625" style="88" customWidth="1"/>
    <col min="8" max="8" width="3.7109375" style="88" customWidth="1"/>
    <col min="9" max="9" width="26.28515625" style="139" customWidth="1"/>
    <col min="10" max="10" width="27.5703125" style="139" customWidth="1"/>
    <col min="11" max="11" width="29.42578125" style="139" customWidth="1"/>
    <col min="12" max="12" width="19" style="139" bestFit="1" customWidth="1"/>
    <col min="13" max="13" width="17.42578125" style="159" bestFit="1" customWidth="1"/>
    <col min="14" max="14" width="18.28515625" style="159" bestFit="1" customWidth="1"/>
    <col min="15" max="15" width="11.42578125" style="11"/>
    <col min="16" max="16" width="32.140625" style="11" customWidth="1"/>
    <col min="17" max="17" width="19.140625" style="159" bestFit="1" customWidth="1"/>
    <col min="18" max="16384" width="11.42578125" style="11"/>
  </cols>
  <sheetData>
    <row r="1" spans="1:17" s="3" customFormat="1" x14ac:dyDescent="0.3">
      <c r="A1" s="1"/>
      <c r="B1" s="1"/>
      <c r="C1" s="2"/>
      <c r="E1" s="204" t="s">
        <v>72</v>
      </c>
      <c r="F1" s="204"/>
      <c r="G1" s="204"/>
      <c r="H1" s="4"/>
      <c r="I1" s="204" t="s">
        <v>96</v>
      </c>
      <c r="J1" s="204"/>
      <c r="K1" s="204"/>
      <c r="L1" s="2"/>
      <c r="M1" s="158"/>
      <c r="N1" s="158"/>
      <c r="O1" s="158"/>
      <c r="Q1" s="158"/>
    </row>
    <row r="2" spans="1:17" ht="41.25" thickBot="1" x14ac:dyDescent="0.35">
      <c r="A2" s="5" t="s">
        <v>0</v>
      </c>
      <c r="B2" s="6"/>
      <c r="C2" s="7" t="s">
        <v>1</v>
      </c>
      <c r="D2" s="6"/>
      <c r="E2" s="7" t="s">
        <v>2</v>
      </c>
      <c r="F2" s="7" t="s">
        <v>3</v>
      </c>
      <c r="G2" s="8" t="s">
        <v>4</v>
      </c>
      <c r="H2" s="9"/>
      <c r="I2" s="7" t="s">
        <v>5</v>
      </c>
      <c r="J2" s="7" t="s">
        <v>3</v>
      </c>
      <c r="K2" s="8" t="s">
        <v>4</v>
      </c>
      <c r="L2" s="10" t="s">
        <v>6</v>
      </c>
      <c r="O2" s="159"/>
    </row>
    <row r="3" spans="1:17" x14ac:dyDescent="0.3">
      <c r="A3" s="12" t="s">
        <v>7</v>
      </c>
      <c r="B3" s="6"/>
      <c r="C3" s="13"/>
      <c r="D3" s="6"/>
      <c r="E3" s="7"/>
      <c r="F3" s="7">
        <v>2000</v>
      </c>
      <c r="G3" s="14"/>
      <c r="H3" s="15"/>
      <c r="I3" s="7"/>
      <c r="J3" s="7"/>
      <c r="K3" s="16"/>
      <c r="L3" s="16">
        <v>2000</v>
      </c>
      <c r="O3" s="159"/>
    </row>
    <row r="4" spans="1:17" s="31" customFormat="1" x14ac:dyDescent="0.3">
      <c r="A4" s="155" t="s">
        <v>8</v>
      </c>
      <c r="B4" s="22"/>
      <c r="C4" s="23"/>
      <c r="D4" s="22"/>
      <c r="E4" s="154"/>
      <c r="F4" s="154"/>
      <c r="G4" s="154"/>
      <c r="H4" s="128"/>
      <c r="I4" s="7"/>
      <c r="J4" s="7"/>
      <c r="K4" s="7"/>
      <c r="L4" s="7"/>
      <c r="M4" s="159"/>
      <c r="N4" s="159"/>
      <c r="Q4" s="157"/>
    </row>
    <row r="5" spans="1:17" s="20" customFormat="1" x14ac:dyDescent="0.3">
      <c r="A5" s="21" t="s">
        <v>9</v>
      </c>
      <c r="B5" s="22"/>
      <c r="C5" s="23"/>
      <c r="D5" s="17"/>
      <c r="E5" s="18"/>
      <c r="F5" s="18"/>
      <c r="G5" s="14"/>
      <c r="H5" s="15"/>
      <c r="I5" s="19"/>
      <c r="J5" s="19"/>
      <c r="K5" s="16"/>
      <c r="L5" s="19"/>
      <c r="M5" s="162"/>
      <c r="N5" s="159"/>
      <c r="P5" s="20" t="s">
        <v>85</v>
      </c>
      <c r="Q5" s="160">
        <v>349.56</v>
      </c>
    </row>
    <row r="6" spans="1:17" x14ac:dyDescent="0.3">
      <c r="A6" s="24" t="s">
        <v>80</v>
      </c>
      <c r="B6" s="25"/>
      <c r="C6" s="26">
        <v>14.110000000000582</v>
      </c>
      <c r="D6" s="25"/>
      <c r="E6" s="14">
        <v>60000</v>
      </c>
      <c r="F6" s="14">
        <v>55000</v>
      </c>
      <c r="G6" s="14">
        <f>E6-F6</f>
        <v>5000</v>
      </c>
      <c r="H6" s="15"/>
      <c r="I6" s="157"/>
      <c r="J6" s="27">
        <v>-2550</v>
      </c>
      <c r="K6" s="27">
        <f t="shared" ref="K6:K16" si="0">I6+J6</f>
        <v>-2550</v>
      </c>
      <c r="L6" s="27"/>
      <c r="M6" s="157"/>
      <c r="P6" s="11" t="s">
        <v>86</v>
      </c>
      <c r="Q6" s="159">
        <v>22.75</v>
      </c>
    </row>
    <row r="7" spans="1:17" s="31" customFormat="1" x14ac:dyDescent="0.3">
      <c r="A7" s="28" t="s">
        <v>10</v>
      </c>
      <c r="B7" s="29"/>
      <c r="C7" s="26">
        <v>5919.02</v>
      </c>
      <c r="D7" s="29"/>
      <c r="E7" s="14">
        <v>21000</v>
      </c>
      <c r="F7" s="14">
        <v>15000</v>
      </c>
      <c r="G7" s="14">
        <f t="shared" ref="G7:G13" si="1">E7-F7</f>
        <v>6000</v>
      </c>
      <c r="H7" s="15"/>
      <c r="I7" s="27"/>
      <c r="J7" s="27"/>
      <c r="K7" s="27">
        <f t="shared" si="0"/>
        <v>0</v>
      </c>
      <c r="L7" s="27"/>
      <c r="M7" s="161"/>
      <c r="N7" s="159"/>
      <c r="P7" s="31" t="s">
        <v>87</v>
      </c>
      <c r="Q7" s="157">
        <v>555</v>
      </c>
    </row>
    <row r="8" spans="1:17" s="31" customFormat="1" x14ac:dyDescent="0.3">
      <c r="A8" s="32" t="s">
        <v>11</v>
      </c>
      <c r="B8" s="33"/>
      <c r="C8" s="26">
        <v>393.07000000000005</v>
      </c>
      <c r="D8" s="33"/>
      <c r="E8" s="14">
        <v>2000</v>
      </c>
      <c r="F8" s="14">
        <v>1600</v>
      </c>
      <c r="G8" s="14">
        <f t="shared" si="1"/>
        <v>400</v>
      </c>
      <c r="H8" s="15"/>
      <c r="I8" s="27"/>
      <c r="J8" s="27"/>
      <c r="K8" s="27">
        <f t="shared" si="0"/>
        <v>0</v>
      </c>
      <c r="L8" s="27"/>
      <c r="M8" s="159"/>
      <c r="O8" s="31" t="s">
        <v>88</v>
      </c>
      <c r="Q8" s="157">
        <v>-1622.69</v>
      </c>
    </row>
    <row r="9" spans="1:17" s="31" customFormat="1" x14ac:dyDescent="0.3">
      <c r="A9" s="34" t="s">
        <v>12</v>
      </c>
      <c r="B9" s="35"/>
      <c r="C9" s="26">
        <v>244.26999999999953</v>
      </c>
      <c r="D9" s="35"/>
      <c r="E9" s="14">
        <v>10000</v>
      </c>
      <c r="F9" s="14">
        <v>8500</v>
      </c>
      <c r="G9" s="14">
        <f t="shared" si="1"/>
        <v>1500</v>
      </c>
      <c r="H9" s="15"/>
      <c r="I9" s="27"/>
      <c r="J9" s="27"/>
      <c r="K9" s="27">
        <f t="shared" si="0"/>
        <v>0</v>
      </c>
      <c r="L9" s="27"/>
      <c r="M9" s="159"/>
      <c r="O9" s="31" t="s">
        <v>89</v>
      </c>
      <c r="Q9" s="157"/>
    </row>
    <row r="10" spans="1:17" s="31" customFormat="1" x14ac:dyDescent="0.3">
      <c r="A10" s="32" t="s">
        <v>13</v>
      </c>
      <c r="B10" s="33"/>
      <c r="C10" s="26">
        <v>1729.49</v>
      </c>
      <c r="D10" s="33"/>
      <c r="E10" s="14">
        <v>5000</v>
      </c>
      <c r="F10" s="14">
        <v>3000</v>
      </c>
      <c r="G10" s="14">
        <f t="shared" si="1"/>
        <v>2000</v>
      </c>
      <c r="H10" s="15"/>
      <c r="I10" s="27"/>
      <c r="J10" s="27"/>
      <c r="K10" s="27">
        <f t="shared" si="0"/>
        <v>0</v>
      </c>
      <c r="L10" s="27"/>
      <c r="M10" s="163"/>
      <c r="P10" s="31" t="s">
        <v>90</v>
      </c>
      <c r="Q10" s="31">
        <v>10.09</v>
      </c>
    </row>
    <row r="11" spans="1:17" x14ac:dyDescent="0.3">
      <c r="A11" s="32" t="s">
        <v>79</v>
      </c>
      <c r="B11" s="33"/>
      <c r="C11" s="26">
        <v>182.9</v>
      </c>
      <c r="D11" s="33"/>
      <c r="E11" s="14">
        <v>2000</v>
      </c>
      <c r="F11" s="14">
        <v>1500</v>
      </c>
      <c r="G11" s="14">
        <f t="shared" si="1"/>
        <v>500</v>
      </c>
      <c r="H11" s="15"/>
      <c r="I11" s="27"/>
      <c r="J11" s="27"/>
      <c r="K11" s="27">
        <f t="shared" si="0"/>
        <v>0</v>
      </c>
      <c r="L11" s="27"/>
      <c r="P11" s="11" t="s">
        <v>91</v>
      </c>
      <c r="Q11" s="159">
        <v>51.89</v>
      </c>
    </row>
    <row r="12" spans="1:17" x14ac:dyDescent="0.3">
      <c r="A12" s="36" t="s">
        <v>14</v>
      </c>
      <c r="B12" s="33"/>
      <c r="C12" s="26">
        <v>0</v>
      </c>
      <c r="D12" s="33"/>
      <c r="E12" s="14"/>
      <c r="F12" s="14"/>
      <c r="G12" s="14"/>
      <c r="H12" s="15"/>
      <c r="I12" s="27"/>
      <c r="J12" s="27"/>
      <c r="K12" s="27">
        <f t="shared" si="0"/>
        <v>0</v>
      </c>
      <c r="L12" s="27"/>
      <c r="P12" s="11" t="s">
        <v>92</v>
      </c>
      <c r="Q12" s="159">
        <v>88</v>
      </c>
    </row>
    <row r="13" spans="1:17" x14ac:dyDescent="0.3">
      <c r="A13" s="36" t="s">
        <v>15</v>
      </c>
      <c r="B13" s="33"/>
      <c r="C13" s="26">
        <v>-237.21000000000004</v>
      </c>
      <c r="D13" s="33"/>
      <c r="E13" s="14">
        <v>3000</v>
      </c>
      <c r="F13" s="14">
        <v>1500</v>
      </c>
      <c r="G13" s="14">
        <f t="shared" si="1"/>
        <v>1500</v>
      </c>
      <c r="H13" s="15"/>
      <c r="I13" s="27"/>
      <c r="J13" s="27"/>
      <c r="K13" s="27">
        <f t="shared" si="0"/>
        <v>0</v>
      </c>
      <c r="L13" s="27"/>
      <c r="O13" s="11" t="s">
        <v>93</v>
      </c>
      <c r="Q13" s="159">
        <v>149.97999999999999</v>
      </c>
    </row>
    <row r="14" spans="1:17" x14ac:dyDescent="0.3">
      <c r="A14" s="32" t="s">
        <v>16</v>
      </c>
      <c r="B14" s="33"/>
      <c r="C14" s="26">
        <v>361</v>
      </c>
      <c r="D14" s="33"/>
      <c r="E14" s="14">
        <v>500</v>
      </c>
      <c r="F14" s="14">
        <v>0</v>
      </c>
      <c r="G14" s="14">
        <f>E14-F14</f>
        <v>500</v>
      </c>
      <c r="H14" s="15"/>
      <c r="I14" s="27"/>
      <c r="J14" s="27"/>
      <c r="K14" s="27">
        <f t="shared" si="0"/>
        <v>0</v>
      </c>
      <c r="L14" s="27"/>
      <c r="Q14" s="159">
        <v>-1772.67</v>
      </c>
    </row>
    <row r="15" spans="1:17" x14ac:dyDescent="0.3">
      <c r="A15" s="32" t="s">
        <v>17</v>
      </c>
      <c r="B15" s="33"/>
      <c r="C15" s="26">
        <v>0</v>
      </c>
      <c r="D15" s="33"/>
      <c r="E15" s="14">
        <v>0</v>
      </c>
      <c r="F15" s="14">
        <v>0</v>
      </c>
      <c r="G15" s="14">
        <v>0</v>
      </c>
      <c r="H15" s="15"/>
      <c r="I15" s="27"/>
      <c r="J15" s="27"/>
      <c r="K15" s="27">
        <f t="shared" si="0"/>
        <v>0</v>
      </c>
      <c r="L15" s="27"/>
      <c r="Q15" s="159">
        <v>-1772.67</v>
      </c>
    </row>
    <row r="16" spans="1:17" ht="21" thickBot="1" x14ac:dyDescent="0.35">
      <c r="A16" s="37" t="s">
        <v>18</v>
      </c>
      <c r="B16" s="33"/>
      <c r="C16" s="26">
        <v>0</v>
      </c>
      <c r="D16" s="33"/>
      <c r="E16" s="38"/>
      <c r="F16" s="38"/>
      <c r="G16" s="38"/>
      <c r="H16" s="15"/>
      <c r="I16" s="39"/>
      <c r="J16" s="39"/>
      <c r="K16" s="39">
        <f t="shared" si="0"/>
        <v>0</v>
      </c>
      <c r="L16" s="39"/>
    </row>
    <row r="17" spans="1:17" s="45" customFormat="1" x14ac:dyDescent="0.3">
      <c r="A17" s="40" t="s">
        <v>19</v>
      </c>
      <c r="B17" s="41"/>
      <c r="C17" s="42">
        <v>61377.029999999992</v>
      </c>
      <c r="D17" s="43"/>
      <c r="E17" s="42">
        <f>SUM(E6:E15)</f>
        <v>103500</v>
      </c>
      <c r="F17" s="42">
        <f>SUM(F6:F15)</f>
        <v>86100</v>
      </c>
      <c r="G17" s="42">
        <f>SUM(G6:G15)</f>
        <v>17400</v>
      </c>
      <c r="H17" s="44"/>
      <c r="I17" s="42">
        <f>SUM(I6:I16)</f>
        <v>0</v>
      </c>
      <c r="J17" s="42">
        <f>SUM(J6:J16)</f>
        <v>-2550</v>
      </c>
      <c r="K17" s="42">
        <f>SUM(K6:K16)</f>
        <v>-2550</v>
      </c>
      <c r="L17" s="42">
        <f>SUM(L3:L16)</f>
        <v>2000</v>
      </c>
      <c r="O17" s="159"/>
      <c r="P17" s="159"/>
    </row>
    <row r="18" spans="1:17" x14ac:dyDescent="0.3">
      <c r="A18" s="33"/>
      <c r="B18" s="33"/>
      <c r="C18" s="46"/>
      <c r="D18" s="33"/>
      <c r="E18" s="15"/>
      <c r="F18" s="15"/>
      <c r="G18" s="15"/>
      <c r="H18" s="15"/>
      <c r="I18" s="47"/>
      <c r="J18" s="47"/>
      <c r="K18" s="47"/>
      <c r="L18" s="47"/>
      <c r="O18" s="159"/>
      <c r="P18" s="159"/>
    </row>
    <row r="19" spans="1:17" x14ac:dyDescent="0.3">
      <c r="A19" s="48" t="s">
        <v>20</v>
      </c>
      <c r="B19" s="22"/>
      <c r="C19" s="23"/>
      <c r="D19" s="33"/>
      <c r="E19" s="14"/>
      <c r="F19" s="14"/>
      <c r="G19" s="14"/>
      <c r="H19" s="15"/>
      <c r="I19" s="27"/>
      <c r="J19" s="27"/>
      <c r="K19" s="27"/>
      <c r="L19" s="27"/>
      <c r="O19" s="159"/>
      <c r="P19" s="159"/>
    </row>
    <row r="20" spans="1:17" x14ac:dyDescent="0.3">
      <c r="A20" s="49" t="s">
        <v>73</v>
      </c>
      <c r="B20" s="29"/>
      <c r="C20" s="50">
        <v>1020.06</v>
      </c>
      <c r="D20" s="29"/>
      <c r="E20" s="51">
        <v>3000</v>
      </c>
      <c r="F20" s="51">
        <v>250</v>
      </c>
      <c r="G20" s="14">
        <f t="shared" ref="G20:G25" si="2">E20-F20</f>
        <v>2750</v>
      </c>
      <c r="H20" s="15"/>
      <c r="I20" s="27"/>
      <c r="J20" s="27">
        <v>-10.09</v>
      </c>
      <c r="K20" s="27">
        <f>I20+J20</f>
        <v>-10.09</v>
      </c>
      <c r="L20" s="27"/>
      <c r="O20" s="159"/>
      <c r="P20" s="159"/>
    </row>
    <row r="21" spans="1:17" x14ac:dyDescent="0.3">
      <c r="A21" s="49" t="s">
        <v>21</v>
      </c>
      <c r="B21" s="29"/>
      <c r="C21" s="50">
        <v>0</v>
      </c>
      <c r="D21" s="29"/>
      <c r="E21" s="51">
        <v>1495.4</v>
      </c>
      <c r="F21" s="51">
        <v>1495.4</v>
      </c>
      <c r="G21" s="14">
        <v>0</v>
      </c>
      <c r="H21" s="15"/>
      <c r="I21" s="52"/>
      <c r="J21" s="52"/>
      <c r="K21" s="27">
        <f t="shared" ref="K21:K28" si="3">I21+J21</f>
        <v>0</v>
      </c>
      <c r="L21" s="27"/>
      <c r="O21" s="159"/>
      <c r="P21" s="159"/>
    </row>
    <row r="22" spans="1:17" x14ac:dyDescent="0.3">
      <c r="A22" s="49" t="s">
        <v>22</v>
      </c>
      <c r="B22" s="29"/>
      <c r="C22" s="50">
        <v>0</v>
      </c>
      <c r="D22" s="29"/>
      <c r="E22" s="14">
        <v>500</v>
      </c>
      <c r="F22" s="14">
        <v>0</v>
      </c>
      <c r="G22" s="14">
        <f t="shared" si="2"/>
        <v>500</v>
      </c>
      <c r="H22" s="15"/>
      <c r="I22" s="27"/>
      <c r="J22" s="27"/>
      <c r="K22" s="27">
        <f t="shared" si="3"/>
        <v>0</v>
      </c>
      <c r="L22" s="27"/>
      <c r="O22" s="159"/>
      <c r="P22" s="159"/>
    </row>
    <row r="23" spans="1:17" s="31" customFormat="1" x14ac:dyDescent="0.3">
      <c r="A23" s="49" t="s">
        <v>23</v>
      </c>
      <c r="B23" s="29"/>
      <c r="C23" s="50">
        <v>0</v>
      </c>
      <c r="D23" s="29"/>
      <c r="E23" s="14">
        <v>1500</v>
      </c>
      <c r="F23" s="14">
        <v>1500</v>
      </c>
      <c r="G23" s="14">
        <f t="shared" si="2"/>
        <v>0</v>
      </c>
      <c r="H23" s="15"/>
      <c r="I23" s="27"/>
      <c r="J23" s="27"/>
      <c r="K23" s="27">
        <f t="shared" si="3"/>
        <v>0</v>
      </c>
      <c r="L23" s="27"/>
      <c r="O23" s="159"/>
      <c r="P23" s="159"/>
    </row>
    <row r="24" spans="1:17" x14ac:dyDescent="0.3">
      <c r="A24" s="53" t="s">
        <v>24</v>
      </c>
      <c r="B24" s="33"/>
      <c r="C24" s="50">
        <v>554.03</v>
      </c>
      <c r="D24" s="33"/>
      <c r="E24" s="14">
        <v>3000</v>
      </c>
      <c r="F24" s="14">
        <v>0</v>
      </c>
      <c r="G24" s="14">
        <f t="shared" si="2"/>
        <v>3000</v>
      </c>
      <c r="H24" s="15"/>
      <c r="I24" s="27">
        <v>349.56</v>
      </c>
      <c r="J24" s="27"/>
      <c r="K24" s="27">
        <f t="shared" si="3"/>
        <v>349.56</v>
      </c>
      <c r="L24" s="27"/>
      <c r="O24" s="159"/>
      <c r="P24" s="159"/>
    </row>
    <row r="25" spans="1:17" x14ac:dyDescent="0.3">
      <c r="A25" s="53" t="s">
        <v>25</v>
      </c>
      <c r="B25" s="33"/>
      <c r="C25" s="50">
        <v>-2100</v>
      </c>
      <c r="D25" s="33"/>
      <c r="E25" s="14">
        <v>0</v>
      </c>
      <c r="F25" s="14">
        <v>0</v>
      </c>
      <c r="G25" s="14">
        <f t="shared" si="2"/>
        <v>0</v>
      </c>
      <c r="H25" s="15"/>
      <c r="I25" s="27"/>
      <c r="J25" s="27"/>
      <c r="K25" s="27">
        <f t="shared" si="3"/>
        <v>0</v>
      </c>
      <c r="L25" s="27"/>
      <c r="O25" s="159"/>
      <c r="P25" s="45"/>
    </row>
    <row r="26" spans="1:17" s="58" customFormat="1" hidden="1" x14ac:dyDescent="0.3">
      <c r="A26" s="149" t="s">
        <v>26</v>
      </c>
      <c r="B26" s="54"/>
      <c r="C26" s="50">
        <v>0</v>
      </c>
      <c r="D26" s="54"/>
      <c r="E26" s="150"/>
      <c r="F26" s="150"/>
      <c r="G26" s="150"/>
      <c r="H26" s="56"/>
      <c r="I26" s="151"/>
      <c r="J26" s="151"/>
      <c r="K26" s="120">
        <f t="shared" si="3"/>
        <v>0</v>
      </c>
      <c r="L26" s="151"/>
      <c r="O26" s="159"/>
      <c r="P26" s="11"/>
    </row>
    <row r="27" spans="1:17" s="31" customFormat="1" x14ac:dyDescent="0.3">
      <c r="A27" s="49" t="s">
        <v>27</v>
      </c>
      <c r="B27" s="152"/>
      <c r="C27" s="50">
        <v>105.41</v>
      </c>
      <c r="D27" s="152"/>
      <c r="E27" s="14">
        <v>200</v>
      </c>
      <c r="F27" s="14">
        <v>0</v>
      </c>
      <c r="G27" s="14">
        <v>0</v>
      </c>
      <c r="H27" s="14"/>
      <c r="I27" s="27">
        <v>22.75</v>
      </c>
      <c r="J27" s="27"/>
      <c r="K27" s="27">
        <f t="shared" si="3"/>
        <v>22.75</v>
      </c>
      <c r="L27" s="27"/>
      <c r="O27" s="159"/>
      <c r="P27" s="11"/>
    </row>
    <row r="28" spans="1:17" s="31" customFormat="1" ht="21" thickBot="1" x14ac:dyDescent="0.35">
      <c r="A28" s="168"/>
      <c r="B28" s="153"/>
      <c r="C28" s="167">
        <v>128.65</v>
      </c>
      <c r="D28" s="153"/>
      <c r="E28" s="38"/>
      <c r="F28" s="38"/>
      <c r="G28" s="38"/>
      <c r="H28" s="38"/>
      <c r="I28" s="39"/>
      <c r="J28" s="39"/>
      <c r="K28" s="27">
        <f t="shared" si="3"/>
        <v>0</v>
      </c>
      <c r="L28" s="39"/>
      <c r="O28" s="159"/>
      <c r="P28" s="11"/>
    </row>
    <row r="29" spans="1:17" s="45" customFormat="1" x14ac:dyDescent="0.3">
      <c r="A29" s="59" t="s">
        <v>28</v>
      </c>
      <c r="B29" s="41"/>
      <c r="C29" s="60">
        <v>-291.85000000000014</v>
      </c>
      <c r="D29" s="44"/>
      <c r="E29" s="60">
        <f>SUM(E20:E27)</f>
        <v>9695.4</v>
      </c>
      <c r="F29" s="60">
        <f>SUM(F20:F27)</f>
        <v>3245.4</v>
      </c>
      <c r="G29" s="61">
        <f>SUM(G20:G27)</f>
        <v>6250</v>
      </c>
      <c r="H29" s="44"/>
      <c r="I29" s="62">
        <f>SUM(I20:I28)</f>
        <v>372.31</v>
      </c>
      <c r="J29" s="62">
        <f>SUM(J20:J28)</f>
        <v>-10.09</v>
      </c>
      <c r="K29" s="62">
        <f>SUM(K20:K28)</f>
        <v>362.22</v>
      </c>
      <c r="L29" s="62">
        <f>SUM(L20:L28)</f>
        <v>0</v>
      </c>
      <c r="O29" s="159"/>
      <c r="P29" s="11"/>
    </row>
    <row r="30" spans="1:17" x14ac:dyDescent="0.3">
      <c r="A30" s="33"/>
      <c r="B30" s="33"/>
      <c r="C30" s="46"/>
      <c r="D30" s="33"/>
      <c r="E30" s="15"/>
      <c r="F30" s="15"/>
      <c r="G30" s="15"/>
      <c r="H30" s="15"/>
      <c r="I30" s="47"/>
      <c r="J30" s="47"/>
      <c r="K30" s="47"/>
      <c r="L30" s="47"/>
      <c r="O30" s="159"/>
    </row>
    <row r="31" spans="1:17" x14ac:dyDescent="0.3">
      <c r="A31" s="63" t="s">
        <v>29</v>
      </c>
      <c r="B31" s="22"/>
      <c r="C31" s="23"/>
      <c r="D31" s="33"/>
      <c r="E31" s="14"/>
      <c r="F31" s="14"/>
      <c r="G31" s="14"/>
      <c r="H31" s="15"/>
      <c r="I31" s="27"/>
      <c r="J31" s="27"/>
      <c r="K31" s="27"/>
      <c r="L31" s="27"/>
      <c r="O31" s="159"/>
      <c r="P31" s="31"/>
    </row>
    <row r="32" spans="1:17" s="72" customFormat="1" hidden="1" x14ac:dyDescent="0.3">
      <c r="A32" s="64" t="s">
        <v>30</v>
      </c>
      <c r="B32" s="54"/>
      <c r="C32" s="65"/>
      <c r="D32" s="66"/>
      <c r="E32" s="67"/>
      <c r="F32" s="55"/>
      <c r="G32" s="68"/>
      <c r="H32" s="56"/>
      <c r="I32" s="69"/>
      <c r="J32" s="57"/>
      <c r="K32" s="70">
        <f>I32-J32</f>
        <v>0</v>
      </c>
      <c r="L32" s="71"/>
      <c r="M32" s="159">
        <v>781.62</v>
      </c>
      <c r="O32" s="159"/>
      <c r="P32" s="11"/>
      <c r="Q32" s="157"/>
    </row>
    <row r="33" spans="1:17" x14ac:dyDescent="0.3">
      <c r="A33" s="73" t="s">
        <v>31</v>
      </c>
      <c r="B33" s="29"/>
      <c r="C33" s="30">
        <v>-1577.52</v>
      </c>
      <c r="D33" s="29"/>
      <c r="E33" s="14"/>
      <c r="F33" s="14">
        <v>2500</v>
      </c>
      <c r="G33" s="14">
        <f t="shared" ref="G33:G50" si="4">E33-F33</f>
        <v>-2500</v>
      </c>
      <c r="H33" s="15"/>
      <c r="I33" s="27"/>
      <c r="J33" s="27">
        <v>-51.89</v>
      </c>
      <c r="K33" s="27">
        <f>I33+J33</f>
        <v>-51.89</v>
      </c>
      <c r="L33" s="27"/>
      <c r="O33" s="159"/>
      <c r="Q33" s="157"/>
    </row>
    <row r="34" spans="1:17" x14ac:dyDescent="0.3">
      <c r="A34" s="73" t="s">
        <v>32</v>
      </c>
      <c r="B34" s="29"/>
      <c r="C34" s="30">
        <v>-781.62</v>
      </c>
      <c r="D34" s="29"/>
      <c r="E34" s="14"/>
      <c r="F34" s="14">
        <v>1000</v>
      </c>
      <c r="G34" s="14">
        <f t="shared" si="4"/>
        <v>-1000</v>
      </c>
      <c r="H34" s="15"/>
      <c r="I34" s="27"/>
      <c r="J34" s="27"/>
      <c r="K34" s="27">
        <f t="shared" ref="K34:K49" si="5">I34+J34</f>
        <v>0</v>
      </c>
      <c r="L34" s="27"/>
      <c r="O34" s="159"/>
      <c r="P34" s="58"/>
    </row>
    <row r="35" spans="1:17" x14ac:dyDescent="0.3">
      <c r="A35" s="73" t="s">
        <v>33</v>
      </c>
      <c r="B35" s="29"/>
      <c r="C35" s="30">
        <v>0</v>
      </c>
      <c r="D35" s="29"/>
      <c r="E35" s="14">
        <v>0</v>
      </c>
      <c r="F35" s="14">
        <v>100</v>
      </c>
      <c r="G35" s="14">
        <f t="shared" si="4"/>
        <v>-100</v>
      </c>
      <c r="H35" s="15"/>
      <c r="I35" s="27"/>
      <c r="J35" s="27"/>
      <c r="K35" s="27">
        <f t="shared" si="5"/>
        <v>0</v>
      </c>
      <c r="L35" s="27"/>
      <c r="M35" s="157"/>
      <c r="O35" s="159"/>
      <c r="P35" s="31"/>
    </row>
    <row r="36" spans="1:17" x14ac:dyDescent="0.3">
      <c r="A36" s="74" t="s">
        <v>34</v>
      </c>
      <c r="B36" s="33"/>
      <c r="C36" s="30">
        <v>-622.79999999999995</v>
      </c>
      <c r="D36" s="33"/>
      <c r="E36" s="75">
        <v>0</v>
      </c>
      <c r="F36" s="14">
        <v>750</v>
      </c>
      <c r="G36" s="14">
        <f t="shared" si="4"/>
        <v>-750</v>
      </c>
      <c r="H36" s="15"/>
      <c r="I36" s="27"/>
      <c r="J36" s="27"/>
      <c r="K36" s="27">
        <f t="shared" si="5"/>
        <v>0</v>
      </c>
      <c r="L36" s="27"/>
      <c r="M36" s="157"/>
      <c r="O36" s="159"/>
      <c r="P36" s="31"/>
    </row>
    <row r="37" spans="1:17" x14ac:dyDescent="0.3">
      <c r="A37" s="74" t="s">
        <v>35</v>
      </c>
      <c r="B37" s="33"/>
      <c r="C37" s="30">
        <v>-662.68</v>
      </c>
      <c r="D37" s="33"/>
      <c r="E37" s="14">
        <v>0</v>
      </c>
      <c r="F37" s="76">
        <v>750</v>
      </c>
      <c r="G37" s="14">
        <f t="shared" si="4"/>
        <v>-750</v>
      </c>
      <c r="H37" s="15"/>
      <c r="I37" s="27"/>
      <c r="J37" s="27"/>
      <c r="K37" s="27">
        <f t="shared" si="5"/>
        <v>0</v>
      </c>
      <c r="L37" s="27"/>
      <c r="M37" s="157"/>
      <c r="O37" s="159"/>
      <c r="P37" s="45"/>
    </row>
    <row r="38" spans="1:17" s="31" customFormat="1" x14ac:dyDescent="0.3">
      <c r="A38" s="73" t="s">
        <v>36</v>
      </c>
      <c r="B38" s="29"/>
      <c r="C38" s="30">
        <v>-755.47</v>
      </c>
      <c r="D38" s="29"/>
      <c r="E38" s="14">
        <v>0</v>
      </c>
      <c r="F38" s="14">
        <v>750</v>
      </c>
      <c r="G38" s="14">
        <f t="shared" si="4"/>
        <v>-750</v>
      </c>
      <c r="H38" s="15"/>
      <c r="I38" s="27"/>
      <c r="J38" s="27"/>
      <c r="K38" s="27">
        <f t="shared" si="5"/>
        <v>0</v>
      </c>
      <c r="L38" s="27"/>
      <c r="N38" s="159"/>
      <c r="O38" s="159"/>
      <c r="P38" s="11"/>
      <c r="Q38" s="159"/>
    </row>
    <row r="39" spans="1:17" s="31" customFormat="1" x14ac:dyDescent="0.3">
      <c r="A39" s="73" t="s">
        <v>37</v>
      </c>
      <c r="B39" s="29"/>
      <c r="C39" s="30">
        <v>-692.14</v>
      </c>
      <c r="D39" s="29"/>
      <c r="E39" s="14">
        <v>0</v>
      </c>
      <c r="F39" s="14">
        <v>750</v>
      </c>
      <c r="G39" s="14">
        <f t="shared" si="4"/>
        <v>-750</v>
      </c>
      <c r="H39" s="15"/>
      <c r="I39" s="27"/>
      <c r="J39" s="27"/>
      <c r="K39" s="27">
        <f t="shared" si="5"/>
        <v>0</v>
      </c>
      <c r="L39" s="27"/>
      <c r="N39" s="159"/>
      <c r="O39" s="159"/>
      <c r="P39" s="11"/>
      <c r="Q39" s="159"/>
    </row>
    <row r="40" spans="1:17" s="31" customFormat="1" x14ac:dyDescent="0.3">
      <c r="A40" s="73" t="s">
        <v>38</v>
      </c>
      <c r="B40" s="29"/>
      <c r="C40" s="30">
        <v>-568.85</v>
      </c>
      <c r="D40" s="29"/>
      <c r="E40" s="14">
        <v>0</v>
      </c>
      <c r="F40" s="14">
        <v>750</v>
      </c>
      <c r="G40" s="14">
        <f t="shared" si="4"/>
        <v>-750</v>
      </c>
      <c r="H40" s="15"/>
      <c r="I40" s="27"/>
      <c r="J40" s="27"/>
      <c r="K40" s="27">
        <f t="shared" si="5"/>
        <v>0</v>
      </c>
      <c r="L40" s="27"/>
      <c r="N40" s="159"/>
      <c r="O40" s="159"/>
      <c r="P40" s="72"/>
      <c r="Q40" s="159"/>
    </row>
    <row r="41" spans="1:17" s="58" customFormat="1" hidden="1" x14ac:dyDescent="0.3">
      <c r="A41" s="64" t="s">
        <v>39</v>
      </c>
      <c r="B41" s="54"/>
      <c r="C41" s="30">
        <v>0</v>
      </c>
      <c r="D41" s="54"/>
      <c r="E41" s="14">
        <v>0</v>
      </c>
      <c r="F41" s="55"/>
      <c r="G41" s="55"/>
      <c r="H41" s="56"/>
      <c r="I41" s="27"/>
      <c r="J41" s="57"/>
      <c r="K41" s="27">
        <f t="shared" si="5"/>
        <v>0</v>
      </c>
      <c r="L41" s="27"/>
      <c r="M41" s="162"/>
      <c r="N41" s="159"/>
      <c r="O41" s="159"/>
      <c r="P41" s="11"/>
      <c r="Q41" s="159"/>
    </row>
    <row r="42" spans="1:17" s="72" customFormat="1" hidden="1" x14ac:dyDescent="0.3">
      <c r="A42" s="77" t="s">
        <v>40</v>
      </c>
      <c r="B42" s="78"/>
      <c r="C42" s="30">
        <v>0</v>
      </c>
      <c r="D42" s="78"/>
      <c r="E42" s="14">
        <v>0</v>
      </c>
      <c r="F42" s="55"/>
      <c r="G42" s="55"/>
      <c r="H42" s="56"/>
      <c r="I42" s="27"/>
      <c r="J42" s="57"/>
      <c r="K42" s="27">
        <f t="shared" si="5"/>
        <v>0</v>
      </c>
      <c r="L42" s="27"/>
      <c r="M42" s="163"/>
      <c r="N42" s="159"/>
      <c r="O42" s="159"/>
      <c r="P42" s="11"/>
      <c r="Q42" s="159"/>
    </row>
    <row r="43" spans="1:17" s="31" customFormat="1" x14ac:dyDescent="0.3">
      <c r="A43" s="73" t="s">
        <v>41</v>
      </c>
      <c r="B43" s="29"/>
      <c r="C43" s="30">
        <v>0</v>
      </c>
      <c r="D43" s="29"/>
      <c r="E43" s="14">
        <v>0</v>
      </c>
      <c r="F43" s="14">
        <v>150</v>
      </c>
      <c r="G43" s="14">
        <f t="shared" si="4"/>
        <v>-150</v>
      </c>
      <c r="H43" s="15"/>
      <c r="I43" s="27"/>
      <c r="J43" s="27"/>
      <c r="K43" s="27">
        <f t="shared" si="5"/>
        <v>0</v>
      </c>
      <c r="L43" s="27"/>
      <c r="M43" s="157"/>
      <c r="N43" s="159"/>
      <c r="O43" s="159"/>
      <c r="P43" s="11"/>
      <c r="Q43" s="161"/>
    </row>
    <row r="44" spans="1:17" s="58" customFormat="1" hidden="1" x14ac:dyDescent="0.3">
      <c r="A44" s="79" t="s">
        <v>42</v>
      </c>
      <c r="B44" s="54"/>
      <c r="C44" s="30">
        <v>0</v>
      </c>
      <c r="D44" s="54"/>
      <c r="E44" s="14">
        <v>0</v>
      </c>
      <c r="F44" s="55"/>
      <c r="G44" s="55"/>
      <c r="H44" s="56"/>
      <c r="I44" s="57"/>
      <c r="J44" s="57"/>
      <c r="K44" s="27">
        <f t="shared" si="5"/>
        <v>0</v>
      </c>
      <c r="L44" s="27"/>
      <c r="M44" s="162"/>
      <c r="N44" s="159"/>
      <c r="O44" s="159"/>
      <c r="P44" s="11"/>
      <c r="Q44" s="159"/>
    </row>
    <row r="45" spans="1:17" s="58" customFormat="1" hidden="1" x14ac:dyDescent="0.3">
      <c r="A45" s="79" t="s">
        <v>43</v>
      </c>
      <c r="B45" s="54"/>
      <c r="C45" s="30">
        <v>0</v>
      </c>
      <c r="D45" s="54"/>
      <c r="E45" s="14">
        <v>0</v>
      </c>
      <c r="F45" s="55"/>
      <c r="G45" s="55"/>
      <c r="H45" s="56"/>
      <c r="I45" s="57"/>
      <c r="J45" s="57"/>
      <c r="K45" s="27">
        <f t="shared" si="5"/>
        <v>0</v>
      </c>
      <c r="L45" s="27"/>
      <c r="M45" s="162"/>
      <c r="N45" s="159"/>
      <c r="O45" s="159"/>
      <c r="P45" s="11"/>
      <c r="Q45" s="159"/>
    </row>
    <row r="46" spans="1:17" s="31" customFormat="1" x14ac:dyDescent="0.3">
      <c r="A46" s="73" t="s">
        <v>44</v>
      </c>
      <c r="B46" s="29"/>
      <c r="C46" s="30">
        <v>-356.38</v>
      </c>
      <c r="D46" s="29"/>
      <c r="E46" s="14">
        <v>0</v>
      </c>
      <c r="F46" s="14">
        <v>500</v>
      </c>
      <c r="G46" s="14">
        <f t="shared" si="4"/>
        <v>-500</v>
      </c>
      <c r="H46" s="15"/>
      <c r="I46" s="27"/>
      <c r="J46" s="27"/>
      <c r="K46" s="27">
        <f t="shared" si="5"/>
        <v>0</v>
      </c>
      <c r="L46" s="27"/>
      <c r="M46" s="157"/>
      <c r="N46" s="159"/>
      <c r="O46" s="159"/>
      <c r="Q46" s="159"/>
    </row>
    <row r="47" spans="1:17" s="31" customFormat="1" x14ac:dyDescent="0.3">
      <c r="A47" s="74" t="s">
        <v>45</v>
      </c>
      <c r="B47" s="33"/>
      <c r="C47" s="30">
        <v>0</v>
      </c>
      <c r="D47" s="33"/>
      <c r="E47" s="14">
        <v>0</v>
      </c>
      <c r="F47" s="14">
        <v>50</v>
      </c>
      <c r="G47" s="14">
        <f t="shared" si="4"/>
        <v>-50</v>
      </c>
      <c r="H47" s="15"/>
      <c r="I47" s="27"/>
      <c r="J47" s="27"/>
      <c r="K47" s="27">
        <f t="shared" si="5"/>
        <v>0</v>
      </c>
      <c r="L47" s="27"/>
      <c r="M47" s="157"/>
      <c r="N47" s="159"/>
      <c r="O47" s="159"/>
      <c r="Q47" s="159"/>
    </row>
    <row r="48" spans="1:17" s="72" customFormat="1" hidden="1" x14ac:dyDescent="0.3">
      <c r="A48" s="80" t="s">
        <v>46</v>
      </c>
      <c r="B48" s="66"/>
      <c r="C48" s="30">
        <v>0</v>
      </c>
      <c r="D48" s="66"/>
      <c r="E48" s="14">
        <v>0</v>
      </c>
      <c r="F48" s="55"/>
      <c r="G48" s="55"/>
      <c r="H48" s="56"/>
      <c r="I48" s="57"/>
      <c r="J48" s="57"/>
      <c r="K48" s="27">
        <f t="shared" si="5"/>
        <v>0</v>
      </c>
      <c r="L48" s="27"/>
      <c r="M48" s="163"/>
      <c r="N48" s="159"/>
      <c r="O48" s="159"/>
      <c r="P48" s="31"/>
      <c r="Q48" s="159"/>
    </row>
    <row r="49" spans="1:17" x14ac:dyDescent="0.3">
      <c r="A49" s="74" t="s">
        <v>47</v>
      </c>
      <c r="B49" s="33"/>
      <c r="C49" s="30">
        <v>-931.21</v>
      </c>
      <c r="D49" s="33"/>
      <c r="E49" s="14">
        <v>0</v>
      </c>
      <c r="F49" s="14">
        <v>750</v>
      </c>
      <c r="G49" s="14">
        <f t="shared" si="4"/>
        <v>-750</v>
      </c>
      <c r="H49" s="15"/>
      <c r="I49" s="27"/>
      <c r="J49" s="27"/>
      <c r="K49" s="27">
        <f t="shared" si="5"/>
        <v>0</v>
      </c>
      <c r="L49" s="27"/>
      <c r="O49" s="159"/>
      <c r="P49" s="58"/>
      <c r="Q49" s="157"/>
    </row>
    <row r="50" spans="1:17" ht="21" thickBot="1" x14ac:dyDescent="0.35">
      <c r="A50" s="81" t="s">
        <v>48</v>
      </c>
      <c r="B50" s="33"/>
      <c r="C50" s="30">
        <v>-1200.93</v>
      </c>
      <c r="D50" s="33"/>
      <c r="E50" s="38">
        <v>0</v>
      </c>
      <c r="F50" s="38">
        <v>1250</v>
      </c>
      <c r="G50" s="38">
        <f t="shared" si="4"/>
        <v>-1250</v>
      </c>
      <c r="H50" s="15"/>
      <c r="I50" s="39"/>
      <c r="J50" s="39"/>
      <c r="K50" s="27">
        <f>I50+J50</f>
        <v>0</v>
      </c>
      <c r="L50" s="39"/>
      <c r="O50" s="159"/>
      <c r="P50" s="72"/>
    </row>
    <row r="51" spans="1:17" s="45" customFormat="1" x14ac:dyDescent="0.3">
      <c r="A51" s="82" t="s">
        <v>49</v>
      </c>
      <c r="C51" s="83">
        <v>-8149.6</v>
      </c>
      <c r="E51" s="84">
        <f>SUM(E33:E50)</f>
        <v>0</v>
      </c>
      <c r="F51" s="83">
        <f>SUM(F33:F50)</f>
        <v>10050</v>
      </c>
      <c r="G51" s="83">
        <f>SUM(G33:G50)</f>
        <v>-10050</v>
      </c>
      <c r="H51" s="85"/>
      <c r="I51" s="86">
        <f>SUM(I33:I50)</f>
        <v>0</v>
      </c>
      <c r="J51" s="86">
        <f>SUM(J33:J50)</f>
        <v>-51.89</v>
      </c>
      <c r="K51" s="86">
        <f>SUM(K33:K50)</f>
        <v>-51.89</v>
      </c>
      <c r="L51" s="86">
        <f>SUM(L33:L50)</f>
        <v>0</v>
      </c>
      <c r="M51" s="161"/>
      <c r="N51" s="159"/>
      <c r="P51" s="161"/>
      <c r="Q51" s="159"/>
    </row>
    <row r="52" spans="1:17" s="31" customFormat="1" ht="18.95" customHeight="1" x14ac:dyDescent="0.3">
      <c r="A52" s="33"/>
      <c r="B52" s="33"/>
      <c r="C52" s="87"/>
      <c r="D52" s="33"/>
      <c r="E52" s="205"/>
      <c r="F52" s="15"/>
      <c r="G52" s="88"/>
      <c r="H52" s="15"/>
      <c r="I52" s="89"/>
      <c r="J52" s="89"/>
      <c r="K52" s="89"/>
      <c r="L52" s="47"/>
      <c r="M52" s="157"/>
      <c r="N52" s="159"/>
      <c r="P52" s="159"/>
      <c r="Q52" s="162"/>
    </row>
    <row r="53" spans="1:17" x14ac:dyDescent="0.3">
      <c r="C53" s="46"/>
      <c r="E53" s="206"/>
      <c r="I53" s="90"/>
      <c r="J53" s="90"/>
      <c r="K53" s="90"/>
      <c r="L53" s="90"/>
      <c r="P53" s="159"/>
      <c r="Q53" s="157"/>
    </row>
    <row r="54" spans="1:17" x14ac:dyDescent="0.3">
      <c r="A54" s="91" t="s">
        <v>50</v>
      </c>
      <c r="C54" s="30"/>
      <c r="E54" s="92"/>
      <c r="F54" s="93"/>
      <c r="G54" s="93"/>
      <c r="I54" s="27"/>
      <c r="J54" s="27"/>
      <c r="K54" s="27"/>
      <c r="L54" s="27"/>
      <c r="P54" s="159"/>
      <c r="Q54" s="157"/>
    </row>
    <row r="55" spans="1:17" x14ac:dyDescent="0.3">
      <c r="A55" s="94" t="s">
        <v>51</v>
      </c>
      <c r="C55" s="30">
        <v>0</v>
      </c>
      <c r="E55" s="92">
        <v>0</v>
      </c>
      <c r="F55" s="93">
        <v>1000</v>
      </c>
      <c r="G55" s="93">
        <v>-1000</v>
      </c>
      <c r="I55" s="27"/>
      <c r="J55" s="27"/>
      <c r="K55" s="27">
        <f>I55+J55</f>
        <v>0</v>
      </c>
      <c r="L55" s="27"/>
      <c r="Q55" s="161"/>
    </row>
    <row r="56" spans="1:17" x14ac:dyDescent="0.3">
      <c r="A56" s="95" t="s">
        <v>52</v>
      </c>
      <c r="B56" s="25"/>
      <c r="C56" s="30">
        <v>0</v>
      </c>
      <c r="D56" s="25"/>
      <c r="E56" s="14"/>
      <c r="F56" s="14">
        <v>3500</v>
      </c>
      <c r="G56" s="14">
        <v>-3500</v>
      </c>
      <c r="H56" s="15"/>
      <c r="I56" s="27"/>
      <c r="J56" s="27"/>
      <c r="K56" s="27">
        <f t="shared" ref="K56:K62" si="6">I56+J56</f>
        <v>0</v>
      </c>
      <c r="L56" s="27"/>
    </row>
    <row r="57" spans="1:17" x14ac:dyDescent="0.3">
      <c r="A57" s="94" t="s">
        <v>77</v>
      </c>
      <c r="B57" s="33"/>
      <c r="C57" s="30">
        <v>-175</v>
      </c>
      <c r="D57" s="33"/>
      <c r="E57" s="14">
        <v>0</v>
      </c>
      <c r="F57" s="14">
        <v>5000</v>
      </c>
      <c r="G57" s="14">
        <f t="shared" ref="G57:G62" si="7">E57-F57</f>
        <v>-5000</v>
      </c>
      <c r="H57" s="15"/>
      <c r="I57" s="27"/>
      <c r="J57" s="27"/>
      <c r="K57" s="27">
        <f t="shared" si="6"/>
        <v>0</v>
      </c>
      <c r="L57" s="27"/>
    </row>
    <row r="58" spans="1:17" x14ac:dyDescent="0.3">
      <c r="A58" s="94" t="s">
        <v>75</v>
      </c>
      <c r="B58" s="33"/>
      <c r="C58" s="30">
        <v>-32425.38</v>
      </c>
      <c r="D58" s="33"/>
      <c r="E58" s="14"/>
      <c r="F58" s="14">
        <v>0</v>
      </c>
      <c r="G58" s="14">
        <f t="shared" si="7"/>
        <v>0</v>
      </c>
      <c r="H58" s="15"/>
      <c r="I58" s="27"/>
      <c r="J58" s="27"/>
      <c r="K58" s="27">
        <f t="shared" si="6"/>
        <v>0</v>
      </c>
      <c r="L58" s="27"/>
    </row>
    <row r="59" spans="1:17" x14ac:dyDescent="0.3">
      <c r="A59" s="94" t="s">
        <v>76</v>
      </c>
      <c r="B59" s="33"/>
      <c r="C59" s="30"/>
      <c r="D59" s="33"/>
      <c r="E59" s="14"/>
      <c r="F59" s="14"/>
      <c r="G59" s="14"/>
      <c r="H59" s="15"/>
      <c r="I59" s="27"/>
      <c r="J59" s="27"/>
      <c r="K59" s="27">
        <f t="shared" si="6"/>
        <v>0</v>
      </c>
      <c r="L59" s="27"/>
    </row>
    <row r="60" spans="1:17" s="31" customFormat="1" x14ac:dyDescent="0.3">
      <c r="A60" s="94" t="s">
        <v>53</v>
      </c>
      <c r="B60" s="33"/>
      <c r="C60" s="30">
        <v>0</v>
      </c>
      <c r="D60" s="33"/>
      <c r="E60" s="14">
        <v>0</v>
      </c>
      <c r="F60" s="14">
        <v>1500</v>
      </c>
      <c r="G60" s="14">
        <f t="shared" si="7"/>
        <v>-1500</v>
      </c>
      <c r="H60" s="15"/>
      <c r="I60" s="27"/>
      <c r="J60" s="27"/>
      <c r="K60" s="27">
        <f t="shared" si="6"/>
        <v>0</v>
      </c>
      <c r="L60" s="27"/>
      <c r="M60" s="157"/>
      <c r="N60" s="159"/>
      <c r="Q60" s="157"/>
    </row>
    <row r="61" spans="1:17" s="31" customFormat="1" x14ac:dyDescent="0.3">
      <c r="A61" s="143" t="s">
        <v>54</v>
      </c>
      <c r="B61" s="33"/>
      <c r="C61" s="30">
        <v>-176</v>
      </c>
      <c r="D61" s="33"/>
      <c r="E61" s="75"/>
      <c r="F61" s="75"/>
      <c r="G61" s="75"/>
      <c r="H61" s="15"/>
      <c r="I61" s="120"/>
      <c r="J61" s="27"/>
      <c r="K61" s="27">
        <f t="shared" si="6"/>
        <v>0</v>
      </c>
      <c r="L61" s="120"/>
      <c r="M61" s="157"/>
      <c r="N61" s="159"/>
      <c r="Q61" s="157"/>
    </row>
    <row r="62" spans="1:17" s="31" customFormat="1" ht="21" thickBot="1" x14ac:dyDescent="0.35">
      <c r="A62" s="96" t="s">
        <v>74</v>
      </c>
      <c r="B62" s="33"/>
      <c r="C62" s="30">
        <v>-20345</v>
      </c>
      <c r="D62" s="33"/>
      <c r="E62" s="38">
        <v>0</v>
      </c>
      <c r="F62" s="38">
        <v>3200</v>
      </c>
      <c r="G62" s="38">
        <f t="shared" si="7"/>
        <v>-3200</v>
      </c>
      <c r="H62" s="15"/>
      <c r="I62" s="39"/>
      <c r="J62" s="39"/>
      <c r="K62" s="27">
        <f t="shared" si="6"/>
        <v>0</v>
      </c>
      <c r="L62" s="27"/>
      <c r="M62" s="157"/>
      <c r="N62" s="161"/>
      <c r="Q62" s="157"/>
    </row>
    <row r="63" spans="1:17" s="31" customFormat="1" x14ac:dyDescent="0.3">
      <c r="A63" s="97" t="s">
        <v>55</v>
      </c>
      <c r="C63" s="98">
        <v>-53121.380000000005</v>
      </c>
      <c r="D63" s="45"/>
      <c r="E63" s="99"/>
      <c r="F63" s="100">
        <f>SUM(F55:F62)</f>
        <v>14200</v>
      </c>
      <c r="G63" s="100">
        <f>SUM(G55:G62)</f>
        <v>-14200</v>
      </c>
      <c r="H63" s="85"/>
      <c r="I63" s="101">
        <f>SUM(I55:I62)</f>
        <v>0</v>
      </c>
      <c r="J63" s="101">
        <f>SUM(J55:J62)</f>
        <v>0</v>
      </c>
      <c r="K63" s="101">
        <f>SUM(K55:K62)</f>
        <v>0</v>
      </c>
      <c r="L63" s="101">
        <f>SUM(L55:L62)</f>
        <v>0</v>
      </c>
      <c r="M63" s="157"/>
      <c r="N63" s="159"/>
      <c r="Q63" s="157"/>
    </row>
    <row r="64" spans="1:17" x14ac:dyDescent="0.3">
      <c r="C64" s="46"/>
      <c r="E64" s="156"/>
      <c r="I64" s="90"/>
      <c r="J64" s="90"/>
      <c r="K64" s="90"/>
      <c r="L64" s="90"/>
    </row>
    <row r="65" spans="1:17" x14ac:dyDescent="0.3">
      <c r="C65" s="46"/>
      <c r="E65" s="156"/>
      <c r="I65" s="90"/>
      <c r="J65" s="90"/>
      <c r="K65" s="90"/>
      <c r="L65" s="90"/>
    </row>
    <row r="66" spans="1:17" x14ac:dyDescent="0.3">
      <c r="A66" s="102" t="s">
        <v>56</v>
      </c>
      <c r="B66" s="22"/>
      <c r="C66" s="23"/>
      <c r="E66" s="93"/>
      <c r="F66" s="93"/>
      <c r="G66" s="93"/>
      <c r="I66" s="27"/>
      <c r="J66" s="27"/>
      <c r="K66" s="27"/>
      <c r="L66" s="27"/>
    </row>
    <row r="67" spans="1:17" x14ac:dyDescent="0.3">
      <c r="A67" s="103" t="s">
        <v>57</v>
      </c>
      <c r="B67" s="29"/>
      <c r="C67" s="30">
        <v>-1233.43</v>
      </c>
      <c r="D67" s="29"/>
      <c r="E67" s="14">
        <v>0</v>
      </c>
      <c r="F67" s="14">
        <v>1300</v>
      </c>
      <c r="G67" s="14">
        <f>E67-F67</f>
        <v>-1300</v>
      </c>
      <c r="H67" s="15"/>
      <c r="I67" s="27"/>
      <c r="J67" s="27">
        <v>-88</v>
      </c>
      <c r="K67" s="27">
        <f>I67+J67</f>
        <v>-88</v>
      </c>
      <c r="L67" s="27"/>
    </row>
    <row r="68" spans="1:17" s="31" customFormat="1" x14ac:dyDescent="0.3">
      <c r="A68" s="103" t="s">
        <v>58</v>
      </c>
      <c r="B68" s="29"/>
      <c r="C68" s="30">
        <v>-370</v>
      </c>
      <c r="D68" s="29"/>
      <c r="E68" s="14">
        <v>0</v>
      </c>
      <c r="F68" s="14">
        <v>600</v>
      </c>
      <c r="G68" s="14">
        <f>E68-F68</f>
        <v>-600</v>
      </c>
      <c r="H68" s="15"/>
      <c r="I68" s="27"/>
      <c r="J68" s="27"/>
      <c r="K68" s="27">
        <f>I68+J68</f>
        <v>0</v>
      </c>
      <c r="L68" s="27"/>
      <c r="M68" s="157"/>
      <c r="N68" s="159"/>
      <c r="Q68" s="157"/>
    </row>
    <row r="69" spans="1:17" s="31" customFormat="1" ht="21" thickBot="1" x14ac:dyDescent="0.35">
      <c r="A69" s="104" t="s">
        <v>59</v>
      </c>
      <c r="B69" s="29"/>
      <c r="C69" s="30">
        <v>20</v>
      </c>
      <c r="D69" s="29"/>
      <c r="E69" s="38">
        <v>0</v>
      </c>
      <c r="F69" s="38">
        <v>800</v>
      </c>
      <c r="G69" s="38">
        <f>E69-F69</f>
        <v>-800</v>
      </c>
      <c r="H69" s="15"/>
      <c r="I69" s="39"/>
      <c r="J69" s="39"/>
      <c r="K69" s="27">
        <f>I69+J69</f>
        <v>0</v>
      </c>
      <c r="L69" s="120"/>
      <c r="M69" s="157"/>
      <c r="N69" s="159"/>
      <c r="Q69" s="157"/>
    </row>
    <row r="70" spans="1:17" s="31" customFormat="1" ht="21" thickBot="1" x14ac:dyDescent="0.35">
      <c r="A70" s="104" t="s">
        <v>71</v>
      </c>
      <c r="B70" s="29"/>
      <c r="C70" s="30">
        <v>2372.9499999999998</v>
      </c>
      <c r="D70" s="29"/>
      <c r="E70" s="38"/>
      <c r="F70" s="38"/>
      <c r="G70" s="38"/>
      <c r="H70" s="15"/>
      <c r="I70" s="182"/>
      <c r="J70" s="39"/>
      <c r="K70" s="39">
        <f>I70</f>
        <v>0</v>
      </c>
      <c r="L70" s="39"/>
      <c r="M70" s="157"/>
      <c r="N70" s="159"/>
      <c r="Q70" s="157"/>
    </row>
    <row r="71" spans="1:17" x14ac:dyDescent="0.3">
      <c r="A71" s="105" t="s">
        <v>60</v>
      </c>
      <c r="C71" s="106">
        <v>789.51999999999975</v>
      </c>
      <c r="D71" s="45"/>
      <c r="E71" s="107">
        <f>SUM(E67:E70)</f>
        <v>0</v>
      </c>
      <c r="F71" s="107">
        <f>SUM(F67:F70)</f>
        <v>2700</v>
      </c>
      <c r="G71" s="107">
        <f>SUM(G67:G70)</f>
        <v>-2700</v>
      </c>
      <c r="H71" s="85"/>
      <c r="I71" s="108">
        <f>SUM(I67:I70)</f>
        <v>0</v>
      </c>
      <c r="J71" s="108">
        <f>SUM(J67:J70)</f>
        <v>-88</v>
      </c>
      <c r="K71" s="108">
        <f>SUM(K67:K70)</f>
        <v>-88</v>
      </c>
      <c r="L71" s="108">
        <f>SUM(L67:L70)</f>
        <v>0</v>
      </c>
    </row>
    <row r="72" spans="1:17" x14ac:dyDescent="0.3">
      <c r="C72" s="109"/>
      <c r="I72" s="90"/>
      <c r="J72" s="90"/>
      <c r="K72" s="90"/>
      <c r="L72" s="90"/>
    </row>
    <row r="73" spans="1:17" s="20" customFormat="1" ht="31.5" customHeight="1" x14ac:dyDescent="0.3">
      <c r="A73" s="110" t="s">
        <v>61</v>
      </c>
      <c r="B73" s="41"/>
      <c r="C73" s="18">
        <v>603.71999999998957</v>
      </c>
      <c r="D73" s="111"/>
      <c r="E73" s="18">
        <f>SUM(E17+E29+E51+E63+E71)</f>
        <v>113195.4</v>
      </c>
      <c r="F73" s="18">
        <f>SUM(F3+F17+F29+F51+F63+F71)</f>
        <v>118295.4</v>
      </c>
      <c r="G73" s="18">
        <f>SUM(G17+G29+G51+G63+G71)</f>
        <v>-3300</v>
      </c>
      <c r="H73" s="112"/>
      <c r="I73" s="113">
        <f>SUM(I17+I29+I51+I63+I71)+I4</f>
        <v>372.31</v>
      </c>
      <c r="J73" s="113">
        <f>SUM(J17+J29+J51+J63+J71)</f>
        <v>-2699.98</v>
      </c>
      <c r="K73" s="113">
        <f>I73+J73</f>
        <v>-2327.67</v>
      </c>
      <c r="L73" s="113"/>
      <c r="M73" s="160"/>
      <c r="N73" s="159"/>
      <c r="Q73" s="160"/>
    </row>
    <row r="74" spans="1:17" x14ac:dyDescent="0.3">
      <c r="A74" s="114"/>
      <c r="B74" s="6"/>
      <c r="C74" s="115"/>
      <c r="D74" s="6"/>
      <c r="E74" s="116"/>
      <c r="F74" s="117"/>
      <c r="G74" s="118"/>
      <c r="H74" s="15"/>
      <c r="I74" s="119"/>
      <c r="J74" s="120"/>
      <c r="K74" s="121"/>
      <c r="L74" s="122"/>
    </row>
    <row r="75" spans="1:17" s="31" customFormat="1" x14ac:dyDescent="0.3">
      <c r="A75" s="123" t="s">
        <v>62</v>
      </c>
      <c r="B75" s="6"/>
      <c r="C75" s="124">
        <v>603.71999999998957</v>
      </c>
      <c r="D75" s="125"/>
      <c r="E75" s="126">
        <f>E73</f>
        <v>113195.4</v>
      </c>
      <c r="F75" s="126">
        <f>F73</f>
        <v>118295.4</v>
      </c>
      <c r="G75" s="127">
        <f>G73</f>
        <v>-3300</v>
      </c>
      <c r="H75" s="128"/>
      <c r="I75" s="129">
        <f>I73+I74</f>
        <v>372.31</v>
      </c>
      <c r="J75" s="129">
        <f>J73</f>
        <v>-2699.98</v>
      </c>
      <c r="K75" s="129">
        <f>K73</f>
        <v>-2327.67</v>
      </c>
      <c r="L75" s="130">
        <f>SUM(L71+L63+L51+L29+L17)</f>
        <v>2000</v>
      </c>
      <c r="M75" s="157"/>
      <c r="N75" s="159"/>
      <c r="Q75" s="157"/>
    </row>
    <row r="76" spans="1:17" x14ac:dyDescent="0.3">
      <c r="A76" s="31"/>
      <c r="B76" s="31"/>
      <c r="C76" s="131"/>
      <c r="D76" s="31"/>
      <c r="E76" s="15"/>
      <c r="F76" s="15"/>
      <c r="G76" s="15"/>
      <c r="H76" s="15"/>
      <c r="I76" s="47"/>
      <c r="J76" s="47"/>
      <c r="K76" s="47"/>
      <c r="L76" s="47"/>
    </row>
    <row r="77" spans="1:17" x14ac:dyDescent="0.3">
      <c r="A77" s="33"/>
      <c r="B77" s="33"/>
      <c r="C77" s="46"/>
      <c r="D77" s="33"/>
      <c r="E77" s="132"/>
      <c r="F77" s="132"/>
      <c r="G77" s="132"/>
      <c r="H77" s="132"/>
      <c r="I77" s="47"/>
      <c r="J77" s="47"/>
      <c r="K77" s="47"/>
      <c r="L77" s="47"/>
    </row>
    <row r="78" spans="1:17" ht="36" customHeight="1" x14ac:dyDescent="0.3">
      <c r="A78" s="33"/>
      <c r="B78" s="33"/>
      <c r="C78" s="46"/>
      <c r="D78" s="33"/>
      <c r="E78" s="132"/>
      <c r="F78" s="132"/>
      <c r="G78" s="132"/>
      <c r="H78" s="132"/>
      <c r="I78" s="47"/>
      <c r="J78" s="133"/>
      <c r="K78" s="134" t="s">
        <v>78</v>
      </c>
      <c r="L78" s="119">
        <v>29006.12</v>
      </c>
    </row>
    <row r="79" spans="1:17" x14ac:dyDescent="0.3">
      <c r="A79" s="33"/>
      <c r="B79" s="33"/>
      <c r="C79" s="46"/>
      <c r="D79" s="33"/>
      <c r="E79" s="132"/>
      <c r="F79" s="132"/>
      <c r="G79" s="15"/>
      <c r="H79" s="15"/>
      <c r="I79" s="47"/>
      <c r="J79" s="133"/>
      <c r="K79" s="135" t="s">
        <v>63</v>
      </c>
      <c r="L79" s="136">
        <f>K75</f>
        <v>-2327.67</v>
      </c>
    </row>
    <row r="80" spans="1:17" x14ac:dyDescent="0.3">
      <c r="A80" s="33"/>
      <c r="B80" s="33"/>
      <c r="C80" s="46"/>
      <c r="D80" s="33"/>
      <c r="E80" s="132"/>
      <c r="F80" s="132"/>
      <c r="G80" s="15"/>
      <c r="H80" s="15"/>
      <c r="I80" s="47"/>
      <c r="J80" s="133"/>
      <c r="K80" s="135" t="s">
        <v>64</v>
      </c>
      <c r="L80" s="137">
        <f>L78+L79+555</f>
        <v>27233.449999999997</v>
      </c>
    </row>
    <row r="81" spans="1:14" hidden="1" x14ac:dyDescent="0.3">
      <c r="A81" s="33"/>
      <c r="B81" s="33"/>
      <c r="C81" s="138"/>
      <c r="D81" s="33"/>
      <c r="E81" s="132"/>
      <c r="F81" s="132"/>
      <c r="G81" s="15"/>
      <c r="H81" s="15"/>
      <c r="I81" s="47"/>
      <c r="J81" s="133"/>
      <c r="K81" s="135" t="s">
        <v>65</v>
      </c>
      <c r="L81" s="137"/>
    </row>
    <row r="82" spans="1:14" ht="18" customHeight="1" x14ac:dyDescent="0.3">
      <c r="A82" s="33"/>
      <c r="B82" s="33"/>
      <c r="C82" s="138"/>
      <c r="D82" s="33"/>
      <c r="E82" s="132"/>
      <c r="F82" s="132"/>
      <c r="G82" s="15"/>
      <c r="H82" s="15"/>
      <c r="K82" s="135" t="s">
        <v>6</v>
      </c>
      <c r="L82" s="137">
        <v>2000</v>
      </c>
    </row>
    <row r="83" spans="1:14" x14ac:dyDescent="0.3">
      <c r="C83" s="142"/>
      <c r="K83" s="140" t="s">
        <v>66</v>
      </c>
      <c r="L83" s="141">
        <f>SUM(L80+L81-L82)</f>
        <v>25233.449999999997</v>
      </c>
      <c r="M83" s="165"/>
      <c r="N83" s="166"/>
    </row>
    <row r="84" spans="1:14" x14ac:dyDescent="0.3">
      <c r="K84" s="2"/>
      <c r="L84" s="164"/>
      <c r="M84" s="165"/>
      <c r="N84" s="166"/>
    </row>
    <row r="85" spans="1:14" x14ac:dyDescent="0.3">
      <c r="L85" s="164"/>
      <c r="N85" s="166"/>
    </row>
    <row r="86" spans="1:14" x14ac:dyDescent="0.3">
      <c r="K86" s="2"/>
      <c r="L86" s="2"/>
    </row>
    <row r="87" spans="1:14" x14ac:dyDescent="0.3">
      <c r="L87" s="2"/>
    </row>
    <row r="88" spans="1:14" x14ac:dyDescent="0.3">
      <c r="L88" s="2"/>
    </row>
  </sheetData>
  <mergeCells count="3">
    <mergeCell ref="E1:G1"/>
    <mergeCell ref="I1:K1"/>
    <mergeCell ref="E52:E53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17"/>
  <sheetViews>
    <sheetView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 activeCell="E10" sqref="E10:E13"/>
    </sheetView>
  </sheetViews>
  <sheetFormatPr defaultRowHeight="15" x14ac:dyDescent="0.25"/>
  <cols>
    <col min="1" max="3" width="2.85546875" style="181" customWidth="1"/>
    <col min="4" max="4" width="27" style="181" customWidth="1"/>
    <col min="5" max="5" width="12.140625" style="181" bestFit="1" customWidth="1"/>
  </cols>
  <sheetData>
    <row r="1" spans="1:5" s="172" customFormat="1" ht="15.75" thickBot="1" x14ac:dyDescent="0.3">
      <c r="A1" s="170"/>
      <c r="B1" s="170"/>
      <c r="C1" s="170"/>
      <c r="D1" s="170"/>
      <c r="E1" s="171" t="s">
        <v>81</v>
      </c>
    </row>
    <row r="2" spans="1:5" ht="15.75" thickTop="1" x14ac:dyDescent="0.25">
      <c r="A2" s="173"/>
      <c r="B2" s="173" t="s">
        <v>82</v>
      </c>
      <c r="C2" s="173"/>
      <c r="D2" s="173"/>
      <c r="E2" s="174"/>
    </row>
    <row r="3" spans="1:5" x14ac:dyDescent="0.25">
      <c r="A3" s="173"/>
      <c r="B3" s="173"/>
      <c r="C3" s="173" t="s">
        <v>83</v>
      </c>
      <c r="D3" s="173"/>
      <c r="E3" s="174"/>
    </row>
    <row r="4" spans="1:5" x14ac:dyDescent="0.25">
      <c r="A4" s="173"/>
      <c r="B4" s="173"/>
      <c r="C4" s="173"/>
      <c r="D4" s="173" t="s">
        <v>84</v>
      </c>
      <c r="E4" s="174"/>
    </row>
    <row r="5" spans="1:5" x14ac:dyDescent="0.25">
      <c r="A5" s="173"/>
      <c r="B5" s="173"/>
      <c r="C5" s="173"/>
      <c r="D5" s="173" t="s">
        <v>85</v>
      </c>
      <c r="E5" s="174">
        <v>349.56</v>
      </c>
    </row>
    <row r="6" spans="1:5" x14ac:dyDescent="0.25">
      <c r="A6" s="173"/>
      <c r="B6" s="173"/>
      <c r="C6" s="173"/>
      <c r="D6" s="173" t="s">
        <v>86</v>
      </c>
      <c r="E6" s="174">
        <v>22.75</v>
      </c>
    </row>
    <row r="7" spans="1:5" ht="15.75" thickBot="1" x14ac:dyDescent="0.3">
      <c r="A7" s="173"/>
      <c r="B7" s="173"/>
      <c r="C7" s="173"/>
      <c r="D7" s="173" t="s">
        <v>87</v>
      </c>
      <c r="E7" s="175">
        <v>555</v>
      </c>
    </row>
    <row r="8" spans="1:5" x14ac:dyDescent="0.25">
      <c r="A8" s="173"/>
      <c r="B8" s="173"/>
      <c r="C8" s="173" t="s">
        <v>88</v>
      </c>
      <c r="D8" s="173"/>
      <c r="E8" s="174">
        <f>ROUND(SUM(E3:E7),5)</f>
        <v>927.31</v>
      </c>
    </row>
    <row r="9" spans="1:5" x14ac:dyDescent="0.25">
      <c r="A9" s="173"/>
      <c r="B9" s="173"/>
      <c r="C9" s="173" t="s">
        <v>89</v>
      </c>
      <c r="D9" s="173"/>
      <c r="E9" s="174"/>
    </row>
    <row r="10" spans="1:5" x14ac:dyDescent="0.25">
      <c r="A10" s="173"/>
      <c r="B10" s="173"/>
      <c r="C10" s="173"/>
      <c r="D10" s="173"/>
      <c r="E10" s="174">
        <v>2550</v>
      </c>
    </row>
    <row r="11" spans="1:5" x14ac:dyDescent="0.25">
      <c r="A11" s="173"/>
      <c r="B11" s="173"/>
      <c r="C11" s="173"/>
      <c r="D11" s="173" t="s">
        <v>90</v>
      </c>
      <c r="E11" s="174">
        <v>10.09</v>
      </c>
    </row>
    <row r="12" spans="1:5" x14ac:dyDescent="0.25">
      <c r="A12" s="173"/>
      <c r="B12" s="173"/>
      <c r="C12" s="173"/>
      <c r="D12" s="173" t="s">
        <v>91</v>
      </c>
      <c r="E12" s="174">
        <v>51.89</v>
      </c>
    </row>
    <row r="13" spans="1:5" ht="15.75" thickBot="1" x14ac:dyDescent="0.3">
      <c r="A13" s="173"/>
      <c r="B13" s="173"/>
      <c r="C13" s="173"/>
      <c r="D13" s="173" t="s">
        <v>92</v>
      </c>
      <c r="E13" s="176">
        <v>88</v>
      </c>
    </row>
    <row r="14" spans="1:5" ht="15.75" thickBot="1" x14ac:dyDescent="0.3">
      <c r="A14" s="173"/>
      <c r="B14" s="173"/>
      <c r="C14" s="173" t="s">
        <v>93</v>
      </c>
      <c r="D14" s="173"/>
      <c r="E14" s="177">
        <f>ROUND(SUM(E9:E13),5)</f>
        <v>2699.98</v>
      </c>
    </row>
    <row r="15" spans="1:5" ht="15.75" thickBot="1" x14ac:dyDescent="0.3">
      <c r="A15" s="173"/>
      <c r="B15" s="173" t="s">
        <v>94</v>
      </c>
      <c r="C15" s="173"/>
      <c r="D15" s="173"/>
      <c r="E15" s="177">
        <f>ROUND(E2+E8-E14,5)</f>
        <v>-1772.67</v>
      </c>
    </row>
    <row r="16" spans="1:5" s="180" customFormat="1" ht="12" thickBot="1" x14ac:dyDescent="0.25">
      <c r="A16" s="178" t="s">
        <v>95</v>
      </c>
      <c r="B16" s="178"/>
      <c r="C16" s="178"/>
      <c r="D16" s="178"/>
      <c r="E16" s="179">
        <f>E15</f>
        <v>-1772.67</v>
      </c>
    </row>
    <row r="17" ht="15.75" thickTop="1" x14ac:dyDescent="0.25"/>
  </sheetData>
  <pageMargins left="0.7" right="0.7" top="0.75" bottom="0.75" header="0.1" footer="0.3"/>
  <pageSetup orientation="portrait" r:id="rId1"/>
  <headerFooter>
    <oddHeader>&amp;L&amp;"Arial,Bold"&amp;8 8:12 AM
&amp;"Arial,Bold"&amp;8 09/15/18
&amp;"Arial,Bold"&amp;8 Cash Basis&amp;C&amp;"Arial,Bold"&amp;12 Wolf Branch District 113 PTC
&amp;"Arial,Bold"&amp;14 Custom Summary Report
&amp;"Arial,Bold"&amp;10 June 1 through September 9, 2018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2050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342900</xdr:colOff>
                <xdr:row>1</xdr:row>
                <xdr:rowOff>28575</xdr:rowOff>
              </to>
            </anchor>
          </controlPr>
        </control>
      </mc:Choice>
      <mc:Fallback>
        <control shapeId="2050" r:id="rId4" name="HEADER"/>
      </mc:Fallback>
    </mc:AlternateContent>
    <mc:AlternateContent xmlns:mc="http://schemas.openxmlformats.org/markup-compatibility/2006">
      <mc:Choice Requires="x14">
        <control shapeId="2049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342900</xdr:colOff>
                <xdr:row>1</xdr:row>
                <xdr:rowOff>28575</xdr:rowOff>
              </to>
            </anchor>
          </controlPr>
        </control>
      </mc:Choice>
      <mc:Fallback>
        <control shapeId="2049" r:id="rId6" name="FILTER"/>
      </mc:Fallback>
    </mc:AlternateContent>
  </control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workbookViewId="0">
      <selection activeCell="B2" sqref="B2"/>
    </sheetView>
  </sheetViews>
  <sheetFormatPr defaultRowHeight="15" x14ac:dyDescent="0.25"/>
  <cols>
    <col min="1" max="1" width="21.42578125" bestFit="1" customWidth="1"/>
    <col min="2" max="2" width="12.5703125" style="144" bestFit="1" customWidth="1"/>
    <col min="4" max="4" width="11.5703125" bestFit="1" customWidth="1"/>
  </cols>
  <sheetData>
    <row r="1" spans="1:4" x14ac:dyDescent="0.25">
      <c r="A1" s="146" t="s">
        <v>67</v>
      </c>
      <c r="B1" s="144">
        <v>29006.12</v>
      </c>
      <c r="C1" s="146"/>
      <c r="D1" s="146"/>
    </row>
    <row r="2" spans="1:4" x14ac:dyDescent="0.25">
      <c r="A2" s="146" t="s">
        <v>68</v>
      </c>
      <c r="B2" s="147"/>
      <c r="C2" s="146"/>
      <c r="D2" s="146"/>
    </row>
    <row r="3" spans="1:4" x14ac:dyDescent="0.25">
      <c r="A3" s="146"/>
      <c r="B3" s="144">
        <f>SUM(B1:B2)</f>
        <v>29006.12</v>
      </c>
      <c r="C3" s="146"/>
      <c r="D3" s="146"/>
    </row>
    <row r="4" spans="1:4" x14ac:dyDescent="0.25">
      <c r="A4" s="146" t="s">
        <v>69</v>
      </c>
      <c r="B4" s="145">
        <v>-2000</v>
      </c>
      <c r="C4" s="146"/>
      <c r="D4" s="146"/>
    </row>
    <row r="5" spans="1:4" x14ac:dyDescent="0.25">
      <c r="A5" s="146"/>
      <c r="B5" s="144">
        <f>B4+B3</f>
        <v>27006.12</v>
      </c>
      <c r="C5" s="146"/>
      <c r="D5" s="146"/>
    </row>
    <row r="6" spans="1:4" x14ac:dyDescent="0.25">
      <c r="A6" s="146" t="s">
        <v>70</v>
      </c>
      <c r="B6" s="144">
        <f>'Budget Report Sept 9-9-18'!L83</f>
        <v>25233.449999999997</v>
      </c>
      <c r="C6" s="146"/>
      <c r="D6" s="148">
        <f>B5-B6</f>
        <v>1772.6700000000019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Budget Report Jan 9-19 </vt:lpstr>
      <vt:lpstr>Master</vt:lpstr>
      <vt:lpstr>Budget Report Sept 9-9-18</vt:lpstr>
      <vt:lpstr>sept</vt:lpstr>
      <vt:lpstr>Recon</vt:lpstr>
      <vt:lpstr>Master!Print_Titles</vt:lpstr>
      <vt:lpstr>sept!Print_Titles</vt:lpstr>
    </vt:vector>
  </TitlesOfParts>
  <Company>Microsoft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WB-PTC</dc:creator>
  <cp:lastModifiedBy>leanne</cp:lastModifiedBy>
  <cp:revision/>
  <cp:lastPrinted>2018-11-16T00:32:16Z</cp:lastPrinted>
  <dcterms:created xsi:type="dcterms:W3CDTF">2017-10-09T18:23:58Z</dcterms:created>
  <dcterms:modified xsi:type="dcterms:W3CDTF">2019-01-17T20:08:59Z</dcterms:modified>
</cp:coreProperties>
</file>