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jones\Documents\Budget Reports\"/>
    </mc:Choice>
  </mc:AlternateContent>
  <bookViews>
    <workbookView xWindow="0" yWindow="-15" windowWidth="12120" windowHeight="9120" firstSheet="1" activeTab="2"/>
  </bookViews>
  <sheets>
    <sheet name="Notes" sheetId="2" r:id="rId1"/>
    <sheet name="Equalization Calculation" sheetId="5" r:id="rId2"/>
    <sheet name="Budget" sheetId="1" r:id="rId3"/>
    <sheet name="GASB Budget" sheetId="3" r:id="rId4"/>
  </sheets>
  <externalReferences>
    <externalReference r:id="rId5"/>
    <externalReference r:id="rId6"/>
    <externalReference r:id="rId7"/>
  </externalReferences>
  <definedNames>
    <definedName name="_2008_2009">Budget!$C$1:$C$35</definedName>
    <definedName name="Object_Source">Budget!#REF!</definedName>
    <definedName name="Revenue">Budget!$A$3:$C$35</definedName>
  </definedNames>
  <calcPr calcId="152511"/>
</workbook>
</file>

<file path=xl/calcChain.xml><?xml version="1.0" encoding="utf-8"?>
<calcChain xmlns="http://schemas.openxmlformats.org/spreadsheetml/2006/main">
  <c r="K328" i="1" l="1"/>
  <c r="K36" i="1" l="1"/>
  <c r="K88" i="1"/>
  <c r="K97" i="1"/>
  <c r="K102" i="1"/>
  <c r="K126" i="1"/>
  <c r="K224" i="1"/>
  <c r="K277" i="1"/>
  <c r="K299" i="1"/>
  <c r="K313" i="1"/>
  <c r="K345" i="1"/>
  <c r="K354" i="1"/>
  <c r="K362" i="1"/>
  <c r="K370" i="1"/>
  <c r="K377" i="1"/>
  <c r="K383" i="1"/>
  <c r="K403" i="1"/>
  <c r="K424" i="1"/>
  <c r="K431" i="1"/>
  <c r="K448" i="1"/>
  <c r="K454" i="1"/>
  <c r="K458" i="1"/>
  <c r="K459" i="1" s="1"/>
  <c r="K338" i="1" l="1"/>
  <c r="J36" i="1"/>
  <c r="K37" i="1" s="1"/>
  <c r="J88" i="1"/>
  <c r="J97" i="1"/>
  <c r="J102" i="1"/>
  <c r="J126" i="1"/>
  <c r="J224" i="1"/>
  <c r="J277" i="1"/>
  <c r="J299" i="1"/>
  <c r="J313" i="1"/>
  <c r="J328" i="1"/>
  <c r="J345" i="1"/>
  <c r="J354" i="1"/>
  <c r="K355" i="1" s="1"/>
  <c r="J362" i="1"/>
  <c r="J370" i="1"/>
  <c r="K371" i="1" s="1"/>
  <c r="J377" i="1"/>
  <c r="J383" i="1"/>
  <c r="K384" i="1" s="1"/>
  <c r="J403" i="1"/>
  <c r="J424" i="1"/>
  <c r="K425" i="1" s="1"/>
  <c r="J431" i="1"/>
  <c r="J448" i="1"/>
  <c r="K449" i="1" s="1"/>
  <c r="J454" i="1"/>
  <c r="J458" i="1"/>
  <c r="J459" i="1" s="1"/>
  <c r="J338" i="1" l="1"/>
  <c r="K339" i="1" s="1"/>
  <c r="I36" i="1"/>
  <c r="J37" i="1" s="1"/>
  <c r="I88" i="1"/>
  <c r="I97" i="1"/>
  <c r="I102" i="1"/>
  <c r="I126" i="1"/>
  <c r="I224" i="1"/>
  <c r="I277" i="1"/>
  <c r="I299" i="1"/>
  <c r="I313" i="1"/>
  <c r="I328" i="1"/>
  <c r="I345" i="1"/>
  <c r="I354" i="1"/>
  <c r="J355" i="1" s="1"/>
  <c r="I362" i="1"/>
  <c r="I370" i="1"/>
  <c r="J371" i="1" s="1"/>
  <c r="I377" i="1"/>
  <c r="I383" i="1"/>
  <c r="J384" i="1" s="1"/>
  <c r="I403" i="1"/>
  <c r="I424" i="1"/>
  <c r="J425" i="1" s="1"/>
  <c r="I431" i="1"/>
  <c r="I448" i="1"/>
  <c r="J449" i="1" s="1"/>
  <c r="I454" i="1"/>
  <c r="I458" i="1"/>
  <c r="I338" i="1" l="1"/>
  <c r="J339" i="1" s="1"/>
  <c r="H354" i="1"/>
  <c r="I355" i="1" s="1"/>
  <c r="H36" i="1" l="1"/>
  <c r="I37" i="1" s="1"/>
  <c r="H458" i="1"/>
  <c r="I459" i="1" s="1"/>
  <c r="H454" i="1"/>
  <c r="H448" i="1"/>
  <c r="I449" i="1" s="1"/>
  <c r="H431" i="1"/>
  <c r="H424" i="1"/>
  <c r="I425" i="1" s="1"/>
  <c r="H403" i="1"/>
  <c r="H383" i="1" l="1"/>
  <c r="I384" i="1" s="1"/>
  <c r="H377" i="1"/>
  <c r="H370" i="1"/>
  <c r="I371" i="1" s="1"/>
  <c r="H362" i="1"/>
  <c r="H345" i="1"/>
  <c r="H337" i="1" l="1"/>
  <c r="H328" i="1"/>
  <c r="H313" i="1" l="1"/>
  <c r="H299" i="1"/>
  <c r="H277" i="1"/>
  <c r="H224" i="1" l="1"/>
  <c r="H126" i="1"/>
  <c r="H102" i="1"/>
  <c r="H97" i="1"/>
  <c r="H88" i="1"/>
  <c r="H338" i="1" l="1"/>
  <c r="I339" i="1" s="1"/>
  <c r="G36" i="1"/>
  <c r="G88" i="1"/>
  <c r="G97" i="1"/>
  <c r="G102" i="1"/>
  <c r="G126" i="1"/>
  <c r="G224" i="1"/>
  <c r="G277" i="1"/>
  <c r="G299" i="1"/>
  <c r="G313" i="1"/>
  <c r="G328" i="1"/>
  <c r="G337" i="1"/>
  <c r="G345" i="1"/>
  <c r="G354" i="1"/>
  <c r="G362" i="1"/>
  <c r="G370" i="1"/>
  <c r="H371" i="1" s="1"/>
  <c r="G377" i="1"/>
  <c r="G383" i="1"/>
  <c r="H384" i="1" s="1"/>
  <c r="G403" i="1"/>
  <c r="G424" i="1"/>
  <c r="H425" i="1" s="1"/>
  <c r="G431" i="1"/>
  <c r="G448" i="1"/>
  <c r="H449" i="1" s="1"/>
  <c r="G454" i="1"/>
  <c r="G458" i="1"/>
  <c r="H459" i="1" s="1"/>
  <c r="H355" i="1" l="1"/>
  <c r="G355" i="1"/>
  <c r="H37" i="1"/>
  <c r="G338" i="1"/>
  <c r="H339" i="1" s="1"/>
  <c r="G459" i="1"/>
  <c r="G449" i="1"/>
  <c r="G425" i="1" l="1"/>
  <c r="G384" i="1"/>
  <c r="G371" i="1"/>
  <c r="G339" i="1" l="1"/>
  <c r="G37" i="1" l="1"/>
  <c r="E458" i="1"/>
  <c r="E454" i="1"/>
  <c r="E448" i="1"/>
  <c r="E431" i="1"/>
  <c r="E409" i="1"/>
  <c r="E406" i="1"/>
  <c r="E403" i="1"/>
  <c r="E383" i="1"/>
  <c r="E377" i="1"/>
  <c r="E370" i="1"/>
  <c r="E362" i="1"/>
  <c r="E354" i="1"/>
  <c r="E345" i="1"/>
  <c r="E337" i="1"/>
  <c r="E328" i="1"/>
  <c r="E313" i="1"/>
  <c r="E299" i="1"/>
  <c r="E277" i="1"/>
  <c r="E224" i="1"/>
  <c r="E126" i="1"/>
  <c r="E102" i="1"/>
  <c r="E88" i="1"/>
  <c r="E36" i="1"/>
  <c r="F458" i="1"/>
  <c r="F454" i="1"/>
  <c r="F448" i="1"/>
  <c r="F431" i="1"/>
  <c r="F424" i="1"/>
  <c r="F403" i="1"/>
  <c r="F383" i="1"/>
  <c r="F377" i="1"/>
  <c r="F370" i="1"/>
  <c r="F362" i="1"/>
  <c r="F354" i="1"/>
  <c r="F345" i="1"/>
  <c r="F337" i="1"/>
  <c r="F328" i="1"/>
  <c r="F313" i="1"/>
  <c r="F299" i="1"/>
  <c r="F277" i="1"/>
  <c r="F224" i="1"/>
  <c r="F126" i="1"/>
  <c r="F102" i="1"/>
  <c r="F88" i="1"/>
  <c r="F36" i="1"/>
  <c r="D458" i="1"/>
  <c r="D448" i="1"/>
  <c r="D406" i="1"/>
  <c r="D409" i="1"/>
  <c r="C405" i="1"/>
  <c r="C406" i="1"/>
  <c r="C409" i="1"/>
  <c r="D383" i="1"/>
  <c r="D370" i="1"/>
  <c r="D354" i="1"/>
  <c r="D88" i="1"/>
  <c r="D102" i="1"/>
  <c r="D126" i="1"/>
  <c r="D224" i="1"/>
  <c r="D277" i="1"/>
  <c r="D337" i="1"/>
  <c r="D313" i="1"/>
  <c r="C39" i="1"/>
  <c r="C45" i="1" s="1"/>
  <c r="C40" i="1"/>
  <c r="C46" i="1" s="1"/>
  <c r="C47" i="1"/>
  <c r="C48" i="1"/>
  <c r="C49" i="1"/>
  <c r="C43" i="1"/>
  <c r="C50" i="1" s="1"/>
  <c r="C79" i="1"/>
  <c r="C80" i="1" s="1"/>
  <c r="C82" i="1"/>
  <c r="C83" i="1" s="1"/>
  <c r="C52" i="1"/>
  <c r="C109" i="1"/>
  <c r="C110" i="1" s="1"/>
  <c r="C116" i="1"/>
  <c r="C118" i="1"/>
  <c r="C122" i="1"/>
  <c r="C125" i="1"/>
  <c r="C129" i="1"/>
  <c r="C130" i="1"/>
  <c r="C143" i="1"/>
  <c r="C144" i="1" s="1"/>
  <c r="C157" i="1"/>
  <c r="C158" i="1" s="1"/>
  <c r="C166" i="1"/>
  <c r="C167" i="1" s="1"/>
  <c r="C176" i="1"/>
  <c r="C177" i="1" s="1"/>
  <c r="C186" i="1"/>
  <c r="C187" i="1" s="1"/>
  <c r="C192" i="1"/>
  <c r="C193" i="1" s="1"/>
  <c r="C203" i="1"/>
  <c r="C205" i="1" s="1"/>
  <c r="C206" i="1"/>
  <c r="C215" i="1"/>
  <c r="C216" i="1" s="1"/>
  <c r="C218" i="1"/>
  <c r="C219" i="1" s="1"/>
  <c r="C132" i="1"/>
  <c r="C233" i="1"/>
  <c r="C234" i="1" s="1"/>
  <c r="C235" i="1"/>
  <c r="C236" i="1" s="1"/>
  <c r="C238" i="1"/>
  <c r="C239" i="1" s="1"/>
  <c r="C240" i="1"/>
  <c r="C242" i="1" s="1"/>
  <c r="C246" i="1"/>
  <c r="C247" i="1" s="1"/>
  <c r="C249" i="1"/>
  <c r="C270" i="1"/>
  <c r="C271" i="1" s="1"/>
  <c r="C272" i="1"/>
  <c r="C283" i="1"/>
  <c r="C284" i="1" s="1"/>
  <c r="C289" i="1"/>
  <c r="C290" i="1" s="1"/>
  <c r="C296" i="1"/>
  <c r="C297" i="1" s="1"/>
  <c r="C278" i="1"/>
  <c r="C298" i="1"/>
  <c r="C300" i="1"/>
  <c r="C303" i="1"/>
  <c r="C316" i="1"/>
  <c r="C315" i="1"/>
  <c r="C318" i="1"/>
  <c r="D36" i="1"/>
  <c r="D454" i="1"/>
  <c r="D431" i="1"/>
  <c r="D403" i="1"/>
  <c r="D377" i="1"/>
  <c r="D362" i="1"/>
  <c r="D345" i="1"/>
  <c r="D328" i="1"/>
  <c r="D299" i="1"/>
  <c r="F97" i="1"/>
  <c r="C343" i="1"/>
  <c r="C345" i="1" s="1"/>
  <c r="C448" i="1"/>
  <c r="B523" i="3"/>
  <c r="B528" i="3"/>
  <c r="B56" i="3"/>
  <c r="B59" i="3"/>
  <c r="B61" i="3"/>
  <c r="B62" i="3"/>
  <c r="B64" i="3"/>
  <c r="B113" i="3"/>
  <c r="B116" i="3"/>
  <c r="B139" i="3"/>
  <c r="B143" i="3"/>
  <c r="B158" i="3"/>
  <c r="B165" i="3"/>
  <c r="B167" i="3"/>
  <c r="B189" i="3"/>
  <c r="B203" i="3"/>
  <c r="B214" i="3"/>
  <c r="B224" i="3"/>
  <c r="B233" i="3"/>
  <c r="B241" i="3"/>
  <c r="B254" i="3"/>
  <c r="B267" i="3"/>
  <c r="B270" i="3"/>
  <c r="B273" i="3"/>
  <c r="B166" i="3"/>
  <c r="B296" i="3"/>
  <c r="B300" i="3"/>
  <c r="B302" i="3"/>
  <c r="B306" i="3"/>
  <c r="B310" i="3"/>
  <c r="B343" i="3"/>
  <c r="B344" i="3"/>
  <c r="B367" i="3"/>
  <c r="B373" i="3"/>
  <c r="B350" i="3"/>
  <c r="B383" i="3"/>
  <c r="B386" i="3"/>
  <c r="B399" i="3"/>
  <c r="B401" i="3"/>
  <c r="C354" i="1"/>
  <c r="C355" i="1" s="1"/>
  <c r="C102" i="1"/>
  <c r="C337" i="1"/>
  <c r="C36" i="1"/>
  <c r="C361" i="1"/>
  <c r="C362" i="1" s="1"/>
  <c r="C370" i="1"/>
  <c r="C371" i="1" s="1"/>
  <c r="C377" i="1"/>
  <c r="C383" i="1"/>
  <c r="C384" i="1" s="1"/>
  <c r="C402" i="1"/>
  <c r="C403" i="1" s="1"/>
  <c r="C431" i="1"/>
  <c r="C454" i="1"/>
  <c r="C458" i="1"/>
  <c r="C97" i="1"/>
  <c r="B462" i="3"/>
  <c r="B453" i="3"/>
  <c r="B133" i="3"/>
  <c r="B134" i="3"/>
  <c r="A133" i="3"/>
  <c r="A134" i="3"/>
  <c r="B580" i="3"/>
  <c r="C581" i="3" s="1"/>
  <c r="B576" i="3"/>
  <c r="B575" i="3"/>
  <c r="B574" i="3"/>
  <c r="C573" i="3"/>
  <c r="B562" i="3"/>
  <c r="B563" i="3"/>
  <c r="B564" i="3"/>
  <c r="B565" i="3"/>
  <c r="B566" i="3"/>
  <c r="B567" i="3"/>
  <c r="A562" i="3"/>
  <c r="A563" i="3"/>
  <c r="A564" i="3"/>
  <c r="A565" i="3"/>
  <c r="A566" i="3"/>
  <c r="A567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C546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4" i="3"/>
  <c r="B525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C507" i="3"/>
  <c r="B501" i="3"/>
  <c r="B500" i="3"/>
  <c r="B499" i="3"/>
  <c r="B493" i="3"/>
  <c r="B494" i="3"/>
  <c r="B495" i="3"/>
  <c r="A493" i="3"/>
  <c r="A494" i="3"/>
  <c r="A495" i="3"/>
  <c r="C492" i="3"/>
  <c r="B486" i="3"/>
  <c r="B485" i="3"/>
  <c r="B484" i="3"/>
  <c r="A484" i="3"/>
  <c r="A485" i="3"/>
  <c r="A486" i="3"/>
  <c r="B480" i="3"/>
  <c r="B479" i="3"/>
  <c r="B478" i="3"/>
  <c r="C477" i="3"/>
  <c r="B446" i="3"/>
  <c r="B445" i="3"/>
  <c r="B444" i="3"/>
  <c r="B443" i="3"/>
  <c r="B431" i="3"/>
  <c r="B432" i="3"/>
  <c r="B433" i="3"/>
  <c r="B434" i="3"/>
  <c r="B435" i="3"/>
  <c r="B436" i="3"/>
  <c r="B437" i="3"/>
  <c r="A431" i="3"/>
  <c r="A432" i="3"/>
  <c r="A433" i="3"/>
  <c r="A434" i="3"/>
  <c r="A435" i="3"/>
  <c r="A436" i="3"/>
  <c r="A437" i="3"/>
  <c r="C424" i="3"/>
  <c r="B425" i="3"/>
  <c r="B426" i="3"/>
  <c r="B427" i="3"/>
  <c r="B114" i="3"/>
  <c r="B117" i="3"/>
  <c r="B118" i="3"/>
  <c r="B119" i="3"/>
  <c r="B120" i="3"/>
  <c r="B121" i="3"/>
  <c r="B122" i="3"/>
  <c r="B123" i="3"/>
  <c r="B124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46" i="3"/>
  <c r="B47" i="3"/>
  <c r="B48" i="3"/>
  <c r="B49" i="3"/>
  <c r="B50" i="3"/>
  <c r="B51" i="3"/>
  <c r="B52" i="3"/>
  <c r="B53" i="3"/>
  <c r="B54" i="3"/>
  <c r="B57" i="3"/>
  <c r="B58" i="3"/>
  <c r="B60" i="3"/>
  <c r="B63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411" i="3"/>
  <c r="B412" i="3"/>
  <c r="B413" i="3"/>
  <c r="B414" i="3"/>
  <c r="B415" i="3"/>
  <c r="B416" i="3"/>
  <c r="B417" i="3"/>
  <c r="A411" i="3"/>
  <c r="A412" i="3"/>
  <c r="A413" i="3"/>
  <c r="A414" i="3"/>
  <c r="A415" i="3"/>
  <c r="A416" i="3"/>
  <c r="A417" i="3"/>
  <c r="B396" i="3"/>
  <c r="B398" i="3"/>
  <c r="B402" i="3"/>
  <c r="B403" i="3"/>
  <c r="B404" i="3"/>
  <c r="B405" i="3"/>
  <c r="B406" i="3"/>
  <c r="B407" i="3"/>
  <c r="B408" i="3"/>
  <c r="B409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B384" i="3"/>
  <c r="B387" i="3"/>
  <c r="B388" i="3"/>
  <c r="B389" i="3"/>
  <c r="B390" i="3"/>
  <c r="B391" i="3"/>
  <c r="B392" i="3"/>
  <c r="B393" i="3"/>
  <c r="B394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B351" i="3"/>
  <c r="B352" i="3"/>
  <c r="B353" i="3"/>
  <c r="B354" i="3"/>
  <c r="B355" i="3"/>
  <c r="B356" i="3"/>
  <c r="B358" i="3"/>
  <c r="B359" i="3"/>
  <c r="B360" i="3"/>
  <c r="B361" i="3"/>
  <c r="B362" i="3"/>
  <c r="B363" i="3"/>
  <c r="B364" i="3"/>
  <c r="B365" i="3"/>
  <c r="B368" i="3"/>
  <c r="B369" i="3"/>
  <c r="B370" i="3"/>
  <c r="B371" i="3"/>
  <c r="B372" i="3"/>
  <c r="B374" i="3"/>
  <c r="B375" i="3"/>
  <c r="B376" i="3"/>
  <c r="B377" i="3"/>
  <c r="B378" i="3"/>
  <c r="B379" i="3"/>
  <c r="B380" i="3"/>
  <c r="B381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5" i="3"/>
  <c r="B346" i="3"/>
  <c r="B347" i="3"/>
  <c r="B348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B283" i="3"/>
  <c r="B284" i="3"/>
  <c r="B285" i="3"/>
  <c r="B286" i="3"/>
  <c r="B287" i="3"/>
  <c r="B288" i="3"/>
  <c r="B289" i="3"/>
  <c r="B290" i="3"/>
  <c r="B291" i="3"/>
  <c r="B292" i="3"/>
  <c r="B293" i="3"/>
  <c r="B297" i="3"/>
  <c r="B298" i="3"/>
  <c r="B299" i="3"/>
  <c r="B301" i="3"/>
  <c r="B303" i="3"/>
  <c r="B304" i="3"/>
  <c r="B305" i="3"/>
  <c r="B307" i="3"/>
  <c r="B308" i="3"/>
  <c r="B309" i="3"/>
  <c r="B311" i="3"/>
  <c r="B312" i="3"/>
  <c r="B313" i="3"/>
  <c r="B314" i="3"/>
  <c r="B315" i="3"/>
  <c r="B316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B159" i="3"/>
  <c r="B160" i="3"/>
  <c r="B161" i="3"/>
  <c r="B162" i="3"/>
  <c r="B163" i="3"/>
  <c r="B164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4" i="3"/>
  <c r="B205" i="3"/>
  <c r="B206" i="3"/>
  <c r="B207" i="3"/>
  <c r="B208" i="3"/>
  <c r="B209" i="3"/>
  <c r="B210" i="3"/>
  <c r="B211" i="3"/>
  <c r="B212" i="3"/>
  <c r="B213" i="3"/>
  <c r="B215" i="3"/>
  <c r="B216" i="3"/>
  <c r="B217" i="3"/>
  <c r="B218" i="3"/>
  <c r="B219" i="3"/>
  <c r="B220" i="3"/>
  <c r="B221" i="3"/>
  <c r="B222" i="3"/>
  <c r="B223" i="3"/>
  <c r="B225" i="3"/>
  <c r="B226" i="3"/>
  <c r="B227" i="3"/>
  <c r="B228" i="3"/>
  <c r="B229" i="3"/>
  <c r="B230" i="3"/>
  <c r="B231" i="3"/>
  <c r="B232" i="3"/>
  <c r="B234" i="3"/>
  <c r="B235" i="3"/>
  <c r="B236" i="3"/>
  <c r="B237" i="3"/>
  <c r="B238" i="3"/>
  <c r="B239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8" i="3"/>
  <c r="B271" i="3"/>
  <c r="B272" i="3"/>
  <c r="B274" i="3"/>
  <c r="B275" i="3"/>
  <c r="B276" i="3"/>
  <c r="B277" i="3"/>
  <c r="B278" i="3"/>
  <c r="B279" i="3"/>
  <c r="B280" i="3"/>
  <c r="B281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B132" i="3"/>
  <c r="B135" i="3"/>
  <c r="B136" i="3"/>
  <c r="B137" i="3"/>
  <c r="B138" i="3"/>
  <c r="B140" i="3"/>
  <c r="B141" i="3"/>
  <c r="B142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A132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B130" i="3"/>
  <c r="B129" i="3"/>
  <c r="B127" i="3"/>
  <c r="C128" i="3" s="1"/>
  <c r="A120" i="3"/>
  <c r="A121" i="3"/>
  <c r="A122" i="3"/>
  <c r="A123" i="3"/>
  <c r="A124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C2" i="3"/>
  <c r="A36" i="3"/>
  <c r="A37" i="3"/>
  <c r="A38" i="3"/>
  <c r="A39" i="3"/>
  <c r="A40" i="3"/>
  <c r="A4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71" i="3"/>
  <c r="B470" i="3"/>
  <c r="B469" i="3"/>
  <c r="B468" i="3"/>
  <c r="B467" i="3"/>
  <c r="B466" i="3"/>
  <c r="B465" i="3"/>
  <c r="B464" i="3"/>
  <c r="B463" i="3"/>
  <c r="B461" i="3"/>
  <c r="B460" i="3"/>
  <c r="B459" i="3"/>
  <c r="B458" i="3"/>
  <c r="B457" i="3"/>
  <c r="B456" i="3"/>
  <c r="B455" i="3"/>
  <c r="B454" i="3"/>
  <c r="B451" i="3"/>
  <c r="B450" i="3"/>
  <c r="B447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D8" i="5"/>
  <c r="D9" i="5"/>
  <c r="D10" i="5"/>
  <c r="D11" i="5"/>
  <c r="A116" i="3"/>
  <c r="A117" i="3"/>
  <c r="A118" i="3"/>
  <c r="A119" i="3"/>
  <c r="A580" i="3"/>
  <c r="A573" i="3"/>
  <c r="A574" i="3"/>
  <c r="A575" i="3"/>
  <c r="A576" i="3"/>
  <c r="A546" i="3"/>
  <c r="A507" i="3"/>
  <c r="A499" i="3"/>
  <c r="A500" i="3"/>
  <c r="A501" i="3"/>
  <c r="A492" i="3"/>
  <c r="A477" i="3"/>
  <c r="A478" i="3"/>
  <c r="A479" i="3"/>
  <c r="A480" i="3"/>
  <c r="A443" i="3"/>
  <c r="A444" i="3"/>
  <c r="A445" i="3"/>
  <c r="A446" i="3"/>
  <c r="A447" i="3"/>
  <c r="A424" i="3"/>
  <c r="A425" i="3"/>
  <c r="A426" i="3"/>
  <c r="A427" i="3"/>
  <c r="A129" i="3"/>
  <c r="A130" i="3"/>
  <c r="A127" i="3"/>
  <c r="B400" i="3"/>
  <c r="B397" i="3"/>
  <c r="C328" i="1" l="1"/>
  <c r="E355" i="1"/>
  <c r="D459" i="1"/>
  <c r="F384" i="1"/>
  <c r="E338" i="1"/>
  <c r="E371" i="1"/>
  <c r="F459" i="1"/>
  <c r="E37" i="1"/>
  <c r="E459" i="1"/>
  <c r="E449" i="1"/>
  <c r="E384" i="1"/>
  <c r="E424" i="1"/>
  <c r="F449" i="1"/>
  <c r="D355" i="1"/>
  <c r="F371" i="1"/>
  <c r="F37" i="1"/>
  <c r="F355" i="1"/>
  <c r="F338" i="1"/>
  <c r="D37" i="1"/>
  <c r="D338" i="1"/>
  <c r="B240" i="3"/>
  <c r="C577" i="3"/>
  <c r="C578" i="3" s="1"/>
  <c r="C583" i="3" s="1"/>
  <c r="D384" i="1"/>
  <c r="B269" i="3"/>
  <c r="B115" i="3"/>
  <c r="B202" i="3"/>
  <c r="B157" i="3"/>
  <c r="B295" i="3"/>
  <c r="B366" i="3"/>
  <c r="L458" i="1"/>
  <c r="C459" i="1"/>
  <c r="B527" i="3"/>
  <c r="C313" i="1"/>
  <c r="C37" i="1"/>
  <c r="C487" i="3"/>
  <c r="D449" i="1"/>
  <c r="B385" i="3"/>
  <c r="C395" i="3" s="1"/>
  <c r="C449" i="1"/>
  <c r="C424" i="1"/>
  <c r="D371" i="1"/>
  <c r="B294" i="3"/>
  <c r="B452" i="3"/>
  <c r="B357" i="3"/>
  <c r="C382" i="3" s="1"/>
  <c r="B55" i="3"/>
  <c r="B526" i="3"/>
  <c r="C125" i="3"/>
  <c r="C419" i="3" s="1"/>
  <c r="C88" i="1"/>
  <c r="C224" i="1"/>
  <c r="C438" i="3"/>
  <c r="C559" i="3"/>
  <c r="C560" i="3" s="1"/>
  <c r="C131" i="3"/>
  <c r="C418" i="3"/>
  <c r="C520" i="3"/>
  <c r="C521" i="3" s="1"/>
  <c r="C481" i="3"/>
  <c r="C482" i="3" s="1"/>
  <c r="D424" i="1"/>
  <c r="F425" i="1" s="1"/>
  <c r="C428" i="3"/>
  <c r="C429" i="3" s="1"/>
  <c r="C410" i="3"/>
  <c r="C43" i="3"/>
  <c r="C44" i="3" s="1"/>
  <c r="C496" i="3"/>
  <c r="C497" i="3" s="1"/>
  <c r="C299" i="1"/>
  <c r="C277" i="1"/>
  <c r="D13" i="5"/>
  <c r="C472" i="3"/>
  <c r="C156" i="3"/>
  <c r="C448" i="3"/>
  <c r="C502" i="3"/>
  <c r="C568" i="3"/>
  <c r="C126" i="1"/>
  <c r="C489" i="3" l="1"/>
  <c r="E339" i="1"/>
  <c r="E425" i="1"/>
  <c r="F339" i="1"/>
  <c r="C349" i="3"/>
  <c r="C570" i="3"/>
  <c r="C421" i="3"/>
  <c r="C282" i="3"/>
  <c r="C541" i="3"/>
  <c r="C543" i="3" s="1"/>
  <c r="D425" i="1"/>
  <c r="C425" i="1"/>
  <c r="C440" i="3"/>
  <c r="C474" i="3"/>
  <c r="C338" i="1"/>
  <c r="L462" i="1" s="1"/>
  <c r="C504" i="3"/>
  <c r="D339" i="1" l="1"/>
  <c r="C339" i="1"/>
</calcChain>
</file>

<file path=xl/sharedStrings.xml><?xml version="1.0" encoding="utf-8"?>
<sst xmlns="http://schemas.openxmlformats.org/spreadsheetml/2006/main" count="662" uniqueCount="552">
  <si>
    <t>Account Description</t>
  </si>
  <si>
    <t>Description</t>
  </si>
  <si>
    <t>BEGINNING FUND BALANCE</t>
  </si>
  <si>
    <t>per audit results</t>
  </si>
  <si>
    <t>PROPERTY TAXES</t>
  </si>
  <si>
    <t>CDE</t>
  </si>
  <si>
    <t>SPECIFIC OWNERSHIP TAXES</t>
  </si>
  <si>
    <t>DELINQUENT PENALTIES</t>
  </si>
  <si>
    <t>EARNINGS/INTEREST ON CHECKING</t>
  </si>
  <si>
    <t>EARNINGS/INTEREST ON ATHLETICS</t>
  </si>
  <si>
    <t>ATHLETICS INCOME</t>
  </si>
  <si>
    <t>OTHER LOCAL REVENUE</t>
  </si>
  <si>
    <t>Includes rent</t>
  </si>
  <si>
    <t>OTHER LOCAL REVENUE, CHECKING</t>
  </si>
  <si>
    <t>MINERAL LEASING</t>
  </si>
  <si>
    <t>STATE EQUALIZATION</t>
  </si>
  <si>
    <t>VOCATIONAL EDUCATION</t>
  </si>
  <si>
    <t>SPECIAL EDUCATION</t>
  </si>
  <si>
    <t>TRANSPORTATION</t>
  </si>
  <si>
    <t>FLOW THROUGH GIFTED &amp; TALENTED REVENUE</t>
  </si>
  <si>
    <t>FLOW THROUGH TITLE I REVENUE</t>
  </si>
  <si>
    <t>FLOW THROUGH CARL PERKINS REVENUE</t>
  </si>
  <si>
    <t>FLOW THROUGH TITLE II REVENUE</t>
  </si>
  <si>
    <t>REAP</t>
  </si>
  <si>
    <t>GF TRANSFER TO LUNCH FUND</t>
  </si>
  <si>
    <t>GF ALLOCATION TO CAPITAL RESERVE</t>
  </si>
  <si>
    <t>GF ALLOCATION TO INSURANCE RESERVE</t>
  </si>
  <si>
    <t>TOTAL GEN FUND REVENUES</t>
  </si>
  <si>
    <t>Percentage Change</t>
  </si>
  <si>
    <t>EL TEACHER SALARIES</t>
  </si>
  <si>
    <t>EL PARAPRO SALARIES</t>
  </si>
  <si>
    <t>EL TITLE I TEACHER/SUB SALARIES</t>
  </si>
  <si>
    <t>EL TEACHER BENEFITS</t>
  </si>
  <si>
    <t>EL PARAPRO BENEFITS</t>
  </si>
  <si>
    <t>EL TITLE I TEACHER/SUB BENEFITS</t>
  </si>
  <si>
    <t>EL PURCHASED SERVICES</t>
  </si>
  <si>
    <t>EL SUPPLIES</t>
  </si>
  <si>
    <t>KINDERGARTEN SUPPLIES</t>
  </si>
  <si>
    <t>TITLE I SUPPLIES</t>
  </si>
  <si>
    <t>1ST GRADE SUPPLIES</t>
  </si>
  <si>
    <t>2ND GRADE SUPPLIES</t>
  </si>
  <si>
    <t>3RD GRADE SUPPLIES</t>
  </si>
  <si>
    <t>4TH GRADE SUPPLIES</t>
  </si>
  <si>
    <t>5TH GRADE SUPPLIES</t>
  </si>
  <si>
    <t>6TH GRADE SUPPLIES</t>
  </si>
  <si>
    <t>EL TEXTS &amp; PERIODICALS</t>
  </si>
  <si>
    <t xml:space="preserve">EL FURNITURE </t>
  </si>
  <si>
    <t>EL TECHNOLOGY EQUIPMENT</t>
  </si>
  <si>
    <t>EL ART SUPPLIES</t>
  </si>
  <si>
    <t>EL PE SUPPLIES</t>
  </si>
  <si>
    <t>EL MUSIC SUPPLIES</t>
  </si>
  <si>
    <t>EL MUSIC EQUIPMENT</t>
  </si>
  <si>
    <t>EL SE SUPPLIES</t>
  </si>
  <si>
    <t>EL SE TEXTS/PERIODICALS</t>
  </si>
  <si>
    <t>EL SE EQUIPMENT</t>
  </si>
  <si>
    <t>EL GUIDANCE SUPPLIES</t>
  </si>
  <si>
    <t>EL LIBRARY SUPPLIES</t>
  </si>
  <si>
    <t>EL LIBRARY BOOKS/SUBSCRIPTIONS</t>
  </si>
  <si>
    <t>Elementary Subtotal</t>
  </si>
  <si>
    <t>PRESCHOOL EXPENDITURES</t>
  </si>
  <si>
    <t>Preschool Subtotal</t>
  </si>
  <si>
    <t>JH SUPPLIES</t>
  </si>
  <si>
    <t>JH TEXTS &amp; PERIODICALS</t>
  </si>
  <si>
    <t>Junior High Subtotals</t>
  </si>
  <si>
    <t>HS GIFTED &amp; TALENTED COLLEGE TUITION</t>
  </si>
  <si>
    <t>HS COLLEGE TEXTS</t>
  </si>
  <si>
    <t>HS LANGUAGE ARTS SALARIES</t>
  </si>
  <si>
    <t>HS LANGUAGE ARTS BENEFITS</t>
  </si>
  <si>
    <t>HS LANGUAGE ARTS SUPPLIES</t>
  </si>
  <si>
    <t>HS LANGUAGE ARTS TEXTS</t>
  </si>
  <si>
    <t>HS DRAMA SALARIES</t>
  </si>
  <si>
    <t>HS DRAMA BENEFITS</t>
  </si>
  <si>
    <t>HS JOURN/PHOTO SALARIES</t>
  </si>
  <si>
    <t>HS JOURN/PHOTO BENEFITS</t>
  </si>
  <si>
    <t>HS JOURNALISM SUPPLIES</t>
  </si>
  <si>
    <t>HS MUSIC SPONSOR SALARIES</t>
  </si>
  <si>
    <t>HS MUSIC SPONSOR BENEFITS</t>
  </si>
  <si>
    <t>High School Subtotals</t>
  </si>
  <si>
    <t>JH/HS SUPPLIES</t>
  </si>
  <si>
    <t>JH/HS FURNITURE</t>
  </si>
  <si>
    <t>JH/HS VO AG TRAVEL</t>
  </si>
  <si>
    <t>JH/HS CARL PERKINS VO AG SUPPLIES</t>
  </si>
  <si>
    <t>JH/HS VO AG SUPPLIES</t>
  </si>
  <si>
    <t>JH/HS VO AG FUEL</t>
  </si>
  <si>
    <t>JH/HS VO AG TEXTS</t>
  </si>
  <si>
    <t>JH/HS VO AG EQUIPMENT</t>
  </si>
  <si>
    <t>JH/HS VO AG PROF DUES/SUBSCRIPTIONS</t>
  </si>
  <si>
    <t>JH/HS ART SUPPLIES</t>
  </si>
  <si>
    <t>JH/HS VO BUS TRAVEL</t>
  </si>
  <si>
    <t>JH/HS VO CARL PERKINS VO BUS SUPPLIES</t>
  </si>
  <si>
    <t>JH/HS VO BUS TEXTS</t>
  </si>
  <si>
    <t>JH/HS VO BUS SUPPLIES</t>
  </si>
  <si>
    <t>JH/HS VO BUS EQUIPMENT</t>
  </si>
  <si>
    <t>JH/HS VO BUS PROF DUES/SUBSCRIPTS</t>
  </si>
  <si>
    <t>JH/HS PE SUPPLIES</t>
  </si>
  <si>
    <t>JH/HS MATH SUPPLIES</t>
  </si>
  <si>
    <t>JH/HS MUSIC PURCHASED SERVICES</t>
  </si>
  <si>
    <t>JH/HS MUSIC SUPPLIES</t>
  </si>
  <si>
    <t>JH/HS SCIENCE SUPPLIES</t>
  </si>
  <si>
    <t>JH/HS SCIENCE TEXTS &amp; PERIODICALS</t>
  </si>
  <si>
    <t>JH/HS SCIENCE EQUIPMENT</t>
  </si>
  <si>
    <t>JH/HS COACHING SALARIES</t>
  </si>
  <si>
    <t>JH/HS EMPLOYEE ATH WORKERS SALARIES</t>
  </si>
  <si>
    <t>JH/HS COACHING BENEFITS</t>
  </si>
  <si>
    <t>JH/HS EMPLOYEE ATH WORKERS BENEFITS</t>
  </si>
  <si>
    <t>JH/HS ATHLETICS PURCHASED SERVICES</t>
  </si>
  <si>
    <t>JH/HS ATHLETICS TRAVEL</t>
  </si>
  <si>
    <t>JH/HS ATHLETICS SUPPLIES</t>
  </si>
  <si>
    <t>JH/HS ATHLETICS EQUIPMENT PURCHASED</t>
  </si>
  <si>
    <t>JH/HS ATHLETICS DUES &amp; FEES</t>
  </si>
  <si>
    <t>JH/HS GUIDANCE SUPPLIES</t>
  </si>
  <si>
    <t>JH/HS LIBRARY SUPPLIES</t>
  </si>
  <si>
    <t>JH/HS LIBRARY BOOKS/SUBSCRIPTIONS</t>
  </si>
  <si>
    <t>Junior High/High School Subtotals</t>
  </si>
  <si>
    <t>CS GIFTED/TALENTED SUPPLIES</t>
  </si>
  <si>
    <t>CS GIFTED/TALENTED DUES &amp; FEES</t>
  </si>
  <si>
    <t>CS BOCES PURCHASED SERVICES</t>
  </si>
  <si>
    <t>CS TECHNOLOGY SUPPLIES</t>
  </si>
  <si>
    <t>CS PE EQUIPMENT</t>
  </si>
  <si>
    <t>CS SE TEACHER/SUB SALARIES</t>
  </si>
  <si>
    <t>CS SE TEACHER/SUB BENEFITS</t>
  </si>
  <si>
    <t>CS SE PURCHASED SERVICES</t>
  </si>
  <si>
    <t>CS SE TEACHER TRAVEL</t>
  </si>
  <si>
    <t>CS GUIDANCE SALARIES</t>
  </si>
  <si>
    <t>CS GUIDANCE BENEFITS</t>
  </si>
  <si>
    <t>CS TITLE II PURCHASE SERVICES</t>
  </si>
  <si>
    <t>CS PROF DEV, CLERICAL TRAVEL</t>
  </si>
  <si>
    <t>CS PROF DEV, BOOKKEEPER TRAVEL</t>
  </si>
  <si>
    <t>CS PROF DEV SUPPLIES</t>
  </si>
  <si>
    <t>CS TITLE II EISENHOWER GRANT (REAP) SUPPLIES</t>
  </si>
  <si>
    <t>Combined School Subtotals</t>
  </si>
  <si>
    <t>BOARD OF ED PURCHASED SERVICES</t>
  </si>
  <si>
    <t>BOARD OF ED TRAVEL</t>
  </si>
  <si>
    <t>BOARD OF ED SUPPLIES</t>
  </si>
  <si>
    <t>BOARD OF ED DUES/FEES</t>
  </si>
  <si>
    <t>DISTRICT STAFF RECRUITMENT TRAVEL</t>
  </si>
  <si>
    <t>SUPERINTENDENT SALARIES</t>
  </si>
  <si>
    <t>SUPERINTENDENT BENEFITS</t>
  </si>
  <si>
    <t>SUPERINTENDENT TRAVEL</t>
  </si>
  <si>
    <t>SUPERINTENDENT SUPPLIES</t>
  </si>
  <si>
    <t>ACCOUNTABILITY PURCHASED SERVICES</t>
  </si>
  <si>
    <t>ACCOUNTABILITY SUPPLIES</t>
  </si>
  <si>
    <t>PRINCIPAL SALARIES</t>
  </si>
  <si>
    <t>PRINCIPAL BENEFITS</t>
  </si>
  <si>
    <t>PRINCIPAL TRAVEL</t>
  </si>
  <si>
    <t>PRINCIPAL SUPPLIES</t>
  </si>
  <si>
    <t>PRINCIPAL DUES/FEES</t>
  </si>
  <si>
    <t>BOOKKEEPER SALARIES</t>
  </si>
  <si>
    <t>BOOKKEEPER BENEFITS</t>
  </si>
  <si>
    <t>TECHNOLOGY CELLULAR PHONE</t>
  </si>
  <si>
    <t>TECHNOLOGY PURCHASED SERVICES</t>
  </si>
  <si>
    <t>Centralized Subtotals</t>
  </si>
  <si>
    <t>MAINTENANCE SALARIES</t>
  </si>
  <si>
    <t>MAINTENANCE BENEFITS</t>
  </si>
  <si>
    <t>MAINTENANCE SUPPLIES</t>
  </si>
  <si>
    <t>MAINT VEHICLE FUEL/REP</t>
  </si>
  <si>
    <t>MAINT DISTRICT HOUSE PURCHASED SERVICES</t>
  </si>
  <si>
    <t>MAINT DISTRICT HOUSE WATER</t>
  </si>
  <si>
    <t>MAINT DISTRICT HOUSE SUPPLIES</t>
  </si>
  <si>
    <t>MAINT DISTRICT HOUSE CAPITAL OUTLAY</t>
  </si>
  <si>
    <t>Maintenance Subtotals</t>
  </si>
  <si>
    <t>DRIVER SALARIES, NONREIMBURSEABLE</t>
  </si>
  <si>
    <t>TRANSPORTATION SALARIES</t>
  </si>
  <si>
    <t>DRIVER BENEFITS, NONREIMBURSEABLE</t>
  </si>
  <si>
    <t>TRANSPORTATION BENEFITS</t>
  </si>
  <si>
    <t>TRANSPORTATION PURCHASED SERVICES</t>
  </si>
  <si>
    <t>TRANSPORTATION TELEPHONES</t>
  </si>
  <si>
    <t>DRIVER TRAVEL, NONREIMBURSEABLE</t>
  </si>
  <si>
    <t>TRANSPORTATION TRAVEL &amp; REGISTRATION</t>
  </si>
  <si>
    <t>TRANSPORTATION SUPPLIES</t>
  </si>
  <si>
    <t>TRANSPORTATION FUEL</t>
  </si>
  <si>
    <t>Transportation Subtotals</t>
  </si>
  <si>
    <t>CONTINGENCY RESERVE</t>
  </si>
  <si>
    <t>District Wide Subtotals</t>
  </si>
  <si>
    <t>TOTAL GEN FUND EXPEND</t>
  </si>
  <si>
    <t>INSURANCE FUND BEGINNING FUND BALANCE</t>
  </si>
  <si>
    <t xml:space="preserve"> Carryover balance</t>
  </si>
  <si>
    <t>INSURANCE FUND INVESTMENT INTEREST</t>
  </si>
  <si>
    <t>INSURANCE FUND TRANSFER FROM GF</t>
  </si>
  <si>
    <t>TOTAL INS FUND REV</t>
  </si>
  <si>
    <t>BOND INSURANCE</t>
  </si>
  <si>
    <t>TOTAL INS FUND EXP</t>
  </si>
  <si>
    <t>CAPITAL RESERVE BEGINNING FUND BAL</t>
  </si>
  <si>
    <t>Carryover balance</t>
  </si>
  <si>
    <t>CAPITAL RESERVE TRANSFER FROM GF</t>
  </si>
  <si>
    <t>TOTAL CAP RES REV</t>
  </si>
  <si>
    <t>CAPITAL RESERVE IMPROVEMENTS</t>
  </si>
  <si>
    <t>CAPITAL RESERVE EQUIPMENT</t>
  </si>
  <si>
    <t>CAPITAL RESERVE VEHICLE PURCHASES</t>
  </si>
  <si>
    <t>CAPITAL RESERVE CONTINGENCY RESERVE</t>
  </si>
  <si>
    <t>TOTAL CAP RES FUND EXP</t>
  </si>
  <si>
    <t>BOND FUND BEGINNING FUND BALANCE</t>
  </si>
  <si>
    <t>BOND FUND PROPERTY TAXES</t>
  </si>
  <si>
    <t>BOND FUND INVESTMENT INTEREST</t>
  </si>
  <si>
    <t>TOTAL BOND FUND REV</t>
  </si>
  <si>
    <t>BOND FUND DEBT SERVICE FEE</t>
  </si>
  <si>
    <t>BOND FUND INTEREST EXPENDITURE</t>
  </si>
  <si>
    <t>BOND FUND PRINCIPAL EXPENDITURE</t>
  </si>
  <si>
    <t>BOND FUND CONTINGENCY RESERVE</t>
  </si>
  <si>
    <t>TOTAL BOND FUND EXP</t>
  </si>
  <si>
    <t>FS BEGINNING FUND BALANCE</t>
  </si>
  <si>
    <t>FOOD SERVICE INTEREST</t>
  </si>
  <si>
    <t>FOOD SERVICE STUDENT LUNCH SALES</t>
  </si>
  <si>
    <t>FOOD SERVICE STUDENT BREAKFAST SALES</t>
  </si>
  <si>
    <t>FOOD SERVICE ADULT LUNCH SALES</t>
  </si>
  <si>
    <t>FOOD SERVICE ADULT BREAKFAST SALES</t>
  </si>
  <si>
    <t>FOOD SERVICE MISC INCOME</t>
  </si>
  <si>
    <t>FOOD SERVICE STATE MATCH - CHILD NUTRITION</t>
  </si>
  <si>
    <t>FOOD SERVICE BREAKFAST REIMBURSEMENT</t>
  </si>
  <si>
    <t>FOOD SERVICE LUNCH REIMBURSEMENT</t>
  </si>
  <si>
    <t>FOOD SERVICE TRANSFER FROM GF</t>
  </si>
  <si>
    <t>FOOD SERVICE COMMODITIES</t>
  </si>
  <si>
    <t>TOTAL FOOD SERV REV</t>
  </si>
  <si>
    <t>FOOD SERVICE BREAKFAST SALARIES</t>
  </si>
  <si>
    <t>FOOD SERVICE LUNCH SALARIES</t>
  </si>
  <si>
    <t>FOOD SERVICE BREAKFAST BENEFITS</t>
  </si>
  <si>
    <t>FOOD SERVICE LUNCH BENEFITS</t>
  </si>
  <si>
    <t>FOOD SERVICE PURCHASED SERVICES</t>
  </si>
  <si>
    <t>FOOD SERVICE FREIGHT</t>
  </si>
  <si>
    <t>FOOD SERVICE TRAVEL</t>
  </si>
  <si>
    <t>FOOD SERVICE LUNCH SUPPLIES</t>
  </si>
  <si>
    <t>FOOD SERVICE LUNCH FOOD PURCHASES</t>
  </si>
  <si>
    <t>FOOD SERVICE LUNCH MILK PURCHASES</t>
  </si>
  <si>
    <t>FOOD SERVICE COMMODITY PURCHASES</t>
  </si>
  <si>
    <t>FOOD SERVICE DEPRECIATION</t>
  </si>
  <si>
    <t>FOOD SERVICE RESERVES</t>
  </si>
  <si>
    <t>TOTAL FOOD SERV EXP</t>
  </si>
  <si>
    <t>SCHOLARSHIP BEGINNING FUND BALANCE</t>
  </si>
  <si>
    <t>SCHOLARSHIP DONATIONS/EARNINGS</t>
  </si>
  <si>
    <t>TOTAL SCHOLARSHIP REV</t>
  </si>
  <si>
    <t>SCHOLARSHIP CONTINGENCY RESERVES</t>
  </si>
  <si>
    <t>TOTAL SCHOLARSHIP EXP</t>
  </si>
  <si>
    <t>ACTIVITY FUND BEGINNING FUND BALANCE</t>
  </si>
  <si>
    <t>ACTIVITY FUND INTEREST</t>
  </si>
  <si>
    <t>ACTIVITY FUND REVENUES</t>
  </si>
  <si>
    <t>TOTAL ACTIVITY FUND REV</t>
  </si>
  <si>
    <t>ACTIVITY FUND CONTINGENCY RESERVES</t>
  </si>
  <si>
    <t>ACTIVITY FUND EXPENDITURES</t>
  </si>
  <si>
    <t>TOTAL ACTIVITY FUND EXP</t>
  </si>
  <si>
    <t>President, Board of Education</t>
  </si>
  <si>
    <t>In accordance with 22-44-110(4)</t>
  </si>
  <si>
    <t xml:space="preserve">DRAFT: </t>
  </si>
  <si>
    <t>_____________________________</t>
  </si>
  <si>
    <t>__________________</t>
  </si>
  <si>
    <t>Date Signed</t>
  </si>
  <si>
    <t>General Fund Revenues</t>
  </si>
  <si>
    <t xml:space="preserve">TOTAL GENERAL FUND </t>
  </si>
  <si>
    <t>General Fund Expenditures</t>
  </si>
  <si>
    <t>ENDING GENERAL FUND BALANCE</t>
  </si>
  <si>
    <t>Insurance Fund Revenues</t>
  </si>
  <si>
    <t>TOTAL INSURANCE FUND REVENUES</t>
  </si>
  <si>
    <t>Insurance Fund Expenses</t>
  </si>
  <si>
    <t>ENDING BALANCE FOR INSURANCE FUND</t>
  </si>
  <si>
    <t>Total Colorado Preschool Program Revenues</t>
  </si>
  <si>
    <t>Total Colorado Preschool Program Expenditures</t>
  </si>
  <si>
    <t>ENDING BALANCE FOR COLORADO PRESCHOOL PROGRAM</t>
  </si>
  <si>
    <t>Capital Reserve Revenues</t>
  </si>
  <si>
    <t>TOTAL CAPITAL RESERVE REVENUE</t>
  </si>
  <si>
    <t>Capital Reserve Expenditures</t>
  </si>
  <si>
    <t>ENDING BALANCE FOR CAPITAL RESERVE FUND</t>
  </si>
  <si>
    <t>Bond Fund Revenues</t>
  </si>
  <si>
    <t>TOTAL BOND FUND REVENUES</t>
  </si>
  <si>
    <t>Bond Fund Expenses</t>
  </si>
  <si>
    <t>ENDING BALANCE FOR BOND FUND</t>
  </si>
  <si>
    <t>Food Service Revenue</t>
  </si>
  <si>
    <t>TOTAL FOOD SERVICE REVENUES</t>
  </si>
  <si>
    <t>Food Service Expenses</t>
  </si>
  <si>
    <t>ENDING BALANCE FOOD SERVICE FUND</t>
  </si>
  <si>
    <t>Scholarship Revenues</t>
  </si>
  <si>
    <t>TOTAL SCHOLARSHIP FUND REVENUES</t>
  </si>
  <si>
    <t>Scholarship Expenses</t>
  </si>
  <si>
    <t>ENDING BALANCE SCHOLARSHIP FUND</t>
  </si>
  <si>
    <t>Activity Fund Revenues</t>
  </si>
  <si>
    <t>TOTAL ACTIVITY FUND REVENUES</t>
  </si>
  <si>
    <t>Activity Fund Expenses</t>
  </si>
  <si>
    <t>ENDING BALANCE ACTIVITY FUND</t>
  </si>
  <si>
    <t>Notes:</t>
  </si>
  <si>
    <t>EL LIBRARY SALARIES</t>
  </si>
  <si>
    <t>EL LIBRARY BENEFITS</t>
  </si>
  <si>
    <t>EL UNEMPLOYMENT BENEFITS</t>
  </si>
  <si>
    <t>EL SECRETARY SALARIES</t>
  </si>
  <si>
    <t>EL SECRETARY BENEFITS</t>
  </si>
  <si>
    <t>JH/HS UNEMPLOYMENT</t>
  </si>
  <si>
    <t>JH/HS ART FIELD TRIP</t>
  </si>
  <si>
    <t>JH/HS VO BUS TEACHER BENEFITS</t>
  </si>
  <si>
    <t>JH/HS WOODWORKING SUPPLIES</t>
  </si>
  <si>
    <t>JH/HS MUSIC FIELD TRIPS</t>
  </si>
  <si>
    <t>JH/HS OUT OF DISTRICT SE STUDENT - PRIVATE SOURCE</t>
  </si>
  <si>
    <t>JH/HS SECRETARY SALARIES</t>
  </si>
  <si>
    <t>JH/HS LIBRARY SALARIES</t>
  </si>
  <si>
    <t>JH/HS LIBRARY BENEFITS</t>
  </si>
  <si>
    <t>CS ADVERTISING</t>
  </si>
  <si>
    <t>CS PURCHASED SERVICES</t>
  </si>
  <si>
    <t>SUPERINTENDENT CELLULAR PHONES</t>
  </si>
  <si>
    <t>PRINCIPAL CELL PHONE</t>
  </si>
  <si>
    <t>JH/HS ATHLETIC DIRECTOR TELEPHONE</t>
  </si>
  <si>
    <t>Dan Keim, President</t>
  </si>
  <si>
    <t>EL FINGERPRINTING</t>
  </si>
  <si>
    <t>JH/HS FINGERPRINTING</t>
  </si>
  <si>
    <t>FOOD SERVICE BREAKFAST FOOD PURCHASES</t>
  </si>
  <si>
    <t>FOOD SERVICE BREAKFAST MILK PURCHASES</t>
  </si>
  <si>
    <t>Combined Schools Subtotal</t>
  </si>
  <si>
    <t>Jr High/High School Subtotal</t>
  </si>
  <si>
    <t>Transportation Subtotal</t>
  </si>
  <si>
    <t>Maintenance Subtotal</t>
  </si>
  <si>
    <t>District Wide Subtotal</t>
  </si>
  <si>
    <t>EL SUMMER SCHOOL SALARIES</t>
  </si>
  <si>
    <t>EL SUMMER SCHOOL BENEFITS</t>
  </si>
  <si>
    <t>EL SUMMER SCHOOL SUPPLIES</t>
  </si>
  <si>
    <t xml:space="preserve">OTHER INSURANCE - CRIME </t>
  </si>
  <si>
    <t>DISTRICT PROFESSIONAL STAFF WORKERS COMPENSATION</t>
  </si>
  <si>
    <t>MAINTENANCE WORKERS COMPENSATION</t>
  </si>
  <si>
    <t>TRANSPORTATION WORKERS COMPENSATION</t>
  </si>
  <si>
    <t>FOOD SERVICE WORKERS COMPENSATION</t>
  </si>
  <si>
    <t>TECHNOLOGY WORKERS COMPENSATION</t>
  </si>
  <si>
    <t>JH/HS SECRETARY BENEFITS</t>
  </si>
  <si>
    <t>BOND FUND DELINQUENT TAXES/INTEREST</t>
  </si>
  <si>
    <t>Actual per CSDSIP</t>
  </si>
  <si>
    <t>EL TECHNICAL SERVICES</t>
  </si>
  <si>
    <t>BOARD OF ED WORKERS COMPENSATION</t>
  </si>
  <si>
    <t>2.  Increase Holli's salary by 12.5% over the next 2 years until she reaches one full step</t>
  </si>
  <si>
    <t>Proposed 07-08</t>
  </si>
  <si>
    <t>HS COLLEGE TUITION</t>
  </si>
  <si>
    <t>EL ADD'L INSTRUCTION BENEFITS</t>
  </si>
  <si>
    <t>JH/HS ADD'L INSTRUCTIONAL BENEFIT</t>
  </si>
  <si>
    <t>MAINTENANCE ADD'L STIPEND</t>
  </si>
  <si>
    <t>TECHNOLOGY SUPPLIES</t>
  </si>
  <si>
    <t>EL SUBSTITUTE BENEFITS</t>
  </si>
  <si>
    <t>EL TITLE I PURCHASED SERVICES</t>
  </si>
  <si>
    <t>EL LIBRARY TECHNOLOGY SUPPLIES</t>
  </si>
  <si>
    <t>JH/HS SUBSTITUTE SALARIES</t>
  </si>
  <si>
    <t>JH/HS SUBSTITUTE BENEFITS</t>
  </si>
  <si>
    <t>JH/HS TRAVEL - PBS PROGRAM</t>
  </si>
  <si>
    <t>JH/HS TECHNOLOGY SUPPLIES</t>
  </si>
  <si>
    <t>JH/HS VO AG PURCHASED SERVICES</t>
  </si>
  <si>
    <t>JH/HS MATH FIELD TRIPS</t>
  </si>
  <si>
    <t xml:space="preserve">JH/HS MATH TEXTS &amp; PERIODICALS </t>
  </si>
  <si>
    <t>JH/HS LIBRARY TECHNOLOGY SUPPLIES</t>
  </si>
  <si>
    <t>JH/HS ATHLETICS TRAVEL IN STATE</t>
  </si>
  <si>
    <t>JH/HS LIBRARY PURCHASED SERVICES</t>
  </si>
  <si>
    <t>CS GIFTED/TALENTED PURCHASED SERVICES</t>
  </si>
  <si>
    <t>CS GIFTED/TALENTED TRAVEL</t>
  </si>
  <si>
    <t>TECHNOLOGY ADMINISTRATOR SALARIES</t>
  </si>
  <si>
    <t>TECHNOLOGY ADMINISTRATOR BENEFITS</t>
  </si>
  <si>
    <t>TECHNOLOGY ADMINISTRATOR TRAVEL</t>
  </si>
  <si>
    <t>SUPERINTENDENT DUES/FEES</t>
  </si>
  <si>
    <t>MAINTENANCE PURCHASED SERVICES</t>
  </si>
  <si>
    <t>MAINTENANCE DISPOSAL SERVICE</t>
  </si>
  <si>
    <t>TRANSPORTATION NON-REIMBURSED VEHICLES</t>
  </si>
  <si>
    <t>TRANSPORTATION REIMBURSED VEHICLES</t>
  </si>
  <si>
    <t>ADMINISTRATIVE ELECTION SERVICES</t>
  </si>
  <si>
    <t>ADMINISTRATIVE LEGAL SERVICES</t>
  </si>
  <si>
    <t>ADMINISTRATIVE AUDIT SERVICES</t>
  </si>
  <si>
    <t>ADMINISTRATIVE DISTRICT TREASURER FEES</t>
  </si>
  <si>
    <t>LIABILITY INSURANCE</t>
  </si>
  <si>
    <t>PROPERTY INSURANCE</t>
  </si>
  <si>
    <t>TRANSPORTATION/AUTO FLEET INSURANCE</t>
  </si>
  <si>
    <t>FOOD SERVICE NUTRITION REIMBURSEMENT</t>
  </si>
  <si>
    <t>FOOD SERVICE TECHNOLOGY SERVICES</t>
  </si>
  <si>
    <t>10.  Increase BOCES costs as per Tim Sanger by $6K</t>
  </si>
  <si>
    <t>11.  Textbooks at HS $6,000</t>
  </si>
  <si>
    <t>12. Health insurance - change benefit percentage to 30%</t>
  </si>
  <si>
    <t>13.  Tech changes at HS $11000</t>
  </si>
  <si>
    <t>14.  Special ED budget needs to be included.  See paperwork in Budget information.</t>
  </si>
  <si>
    <t>15.  per Jeff add $6500 for the WAVES - BOCES project</t>
  </si>
  <si>
    <t>16.  Review the technology budget figures as per paperwork in Budget information.</t>
  </si>
  <si>
    <t>17.  Postage needs to increase by 10% - cost increase per USPS</t>
  </si>
  <si>
    <t>CDE State Equalization Calculation</t>
  </si>
  <si>
    <t>Estimated Student Count</t>
  </si>
  <si>
    <t>Less: Property Taxes</t>
  </si>
  <si>
    <t xml:space="preserve">         Specific Taxes</t>
  </si>
  <si>
    <t xml:space="preserve">         Delinquent Taxes</t>
  </si>
  <si>
    <t>Total Program Funding</t>
  </si>
  <si>
    <t>Estimated State Share</t>
  </si>
  <si>
    <t>JH/HS SCIENCE FIELD TRIPS</t>
  </si>
  <si>
    <t>EL SUBSTITUTE SALARIES</t>
  </si>
  <si>
    <t>Payroll Benefit %</t>
  </si>
  <si>
    <t>84% of total salaries</t>
  </si>
  <si>
    <t>25% of Salaries</t>
  </si>
  <si>
    <t>JH/HS ART TEXTBOOKS</t>
  </si>
  <si>
    <t>Supplemental Budget</t>
  </si>
  <si>
    <t>1.  Add Expulsion &amp; Suspension Grant</t>
  </si>
  <si>
    <t>2.  Adjust electricity and natural gas expenses.  More to electricity</t>
  </si>
  <si>
    <t>HS COLLEGE TUITION, EXPULSION GRANT</t>
  </si>
  <si>
    <t>9.  Increase unemployment due to technology position. Current salary is $36K, est. UT to be 70% of salary or about $26K ($13K for each bldg)</t>
  </si>
  <si>
    <t>Green means FY0708 changes and notes.  May overwrite for 0809</t>
  </si>
  <si>
    <t>JH/HS PROFESSIONAL STAFF WORKERS COMPENSATION</t>
  </si>
  <si>
    <t>4.  New EL Math curriculum</t>
  </si>
  <si>
    <t>3.  Work comp exp mod decreased from 1.06 to .85</t>
  </si>
  <si>
    <r>
      <t xml:space="preserve">1.  Increase Activity Fund to 90-100K each     </t>
    </r>
    <r>
      <rPr>
        <sz val="10"/>
        <color indexed="10"/>
        <rFont val="Arial"/>
        <family val="2"/>
      </rPr>
      <t>Increased to $115 due to activity</t>
    </r>
  </si>
  <si>
    <r>
      <t xml:space="preserve">5.  Review utilities - </t>
    </r>
    <r>
      <rPr>
        <sz val="10"/>
        <color indexed="10"/>
        <rFont val="Arial"/>
        <family val="2"/>
      </rPr>
      <t>Utility analysis results in 15% increase</t>
    </r>
  </si>
  <si>
    <t>6.  Source Gas presents a 8.64% increase in costs</t>
  </si>
  <si>
    <r>
      <t xml:space="preserve">7.  Estimate BOCES costs at $55,000 w/ add'l $10K for WAVES   </t>
    </r>
    <r>
      <rPr>
        <sz val="10"/>
        <color indexed="10"/>
        <rFont val="Arial"/>
        <family val="2"/>
      </rPr>
      <t>Use $75-80K for figure since March 08 exp is $70K</t>
    </r>
  </si>
  <si>
    <t>JH/HS FIELD TRIPS</t>
  </si>
  <si>
    <t>CS DUES &amp; FEES</t>
  </si>
  <si>
    <t>MAINTENANCE TELEPHONE</t>
  </si>
  <si>
    <t>CAPITAL RESERVE IMPROVEMENTS - GRANT</t>
  </si>
  <si>
    <t>CONST &amp; RENOVATE GRANT PROJECT</t>
  </si>
  <si>
    <t>CO SMART START BREAKFAST</t>
  </si>
  <si>
    <t>SCHOLARSHIP INTEREST</t>
  </si>
  <si>
    <t>SCHOLARSHIP FEES</t>
  </si>
  <si>
    <t>EL ADD'L INSTRUCTION STIPEND/INCENTIVE</t>
  </si>
  <si>
    <t>JH/HS ADD'L INSTRUCTIONAL STIPEND/INCENTIVE</t>
  </si>
  <si>
    <t>8. Changes in Worker's Compensation are a result in drop in experience mod from 1.06 to .85</t>
  </si>
  <si>
    <t>CS CDE PAYBACK</t>
  </si>
  <si>
    <t>JH/HS MUSIC SUPPLIES EQUIPMENT</t>
  </si>
  <si>
    <t>HS FOREIGN LANGUAGE</t>
  </si>
  <si>
    <t>HS FOREIGN BENEFITS</t>
  </si>
  <si>
    <t xml:space="preserve"> </t>
  </si>
  <si>
    <t>2011-2012</t>
  </si>
  <si>
    <t>30% of salaries</t>
  </si>
  <si>
    <t>PRESCHOOL TEACHER CPP</t>
  </si>
  <si>
    <t>PRESCHOOL PARAPROFESSIONAL CPP</t>
  </si>
  <si>
    <t>PS PARA BENEFITS CPP</t>
  </si>
  <si>
    <t>PS TEACHER BENEFITS CPP</t>
  </si>
  <si>
    <t>PS SUPPLIES CPP</t>
  </si>
  <si>
    <t>HS FOREIGN LANGUAGE SUPPLIES</t>
  </si>
  <si>
    <t>HS FOREIGN LANGUAGE TEXTS</t>
  </si>
  <si>
    <t>JH/HS MUSIC TEXTS</t>
  </si>
  <si>
    <t>EL SUPPLIES - PBIS PROGRAM</t>
  </si>
  <si>
    <t>JH/HS SUPPLIES - PBIS PROGRAM</t>
  </si>
  <si>
    <t>2010-2011</t>
  </si>
  <si>
    <t>HS SUPPLIES/Foreign Language</t>
  </si>
  <si>
    <t>CS SE MENTOR</t>
  </si>
  <si>
    <t>CS SE MENTOR BENEFITS</t>
  </si>
  <si>
    <t>JH/HS OUT OF DISTRICT STUDENT</t>
  </si>
  <si>
    <t>STATE FCCLA</t>
  </si>
  <si>
    <t>CS WATER &amp; SEWER</t>
  </si>
  <si>
    <t>CS NATURAL GAS</t>
  </si>
  <si>
    <t>CS ELECTRICITY</t>
  </si>
  <si>
    <t>CS DECEMBER BONUS</t>
  </si>
  <si>
    <t xml:space="preserve">CS DECEMBER BONUS BENEFITS </t>
  </si>
  <si>
    <t>25% of Bouns</t>
  </si>
  <si>
    <t xml:space="preserve"> CDE - Avg enr 193</t>
  </si>
  <si>
    <t>LIBRARY GRANT</t>
  </si>
  <si>
    <t>REAP GRANT REVENUE</t>
  </si>
  <si>
    <t>MULTI YEAR OBLIGATION</t>
  </si>
  <si>
    <t>JH SCIENCE BENEFITS</t>
  </si>
  <si>
    <t>PS SUPPLIES</t>
  </si>
  <si>
    <t>EARNINGS/INTEREST ON INVESTMENT ACCT</t>
  </si>
  <si>
    <t>38% of salary</t>
  </si>
  <si>
    <t>38% of salaries</t>
  </si>
  <si>
    <t xml:space="preserve">38% of Salaries </t>
  </si>
  <si>
    <t>38% of Salaries</t>
  </si>
  <si>
    <t>38% of Salariy</t>
  </si>
  <si>
    <t>JH/HS VO CONS SKILLS PURCHASED SERVICES</t>
  </si>
  <si>
    <t>JH/HS VO CONS SKILLS TRAVEL &amp; REGISTRATION</t>
  </si>
  <si>
    <t>JH/HS VO CONS SKILLS SUPPLIES</t>
  </si>
  <si>
    <t>JH/HS CARL PERKINS VO CONS SKILLS SUPPLIES</t>
  </si>
  <si>
    <t>JH/HS VO CONS SKILLS TEXTS &amp; PERIODICALS</t>
  </si>
  <si>
    <t>JH/HS VO CONS SKILLS EQUIPMENT</t>
  </si>
  <si>
    <t>JH/HS TECH SERVICES</t>
  </si>
  <si>
    <t>Includes Athletic Director pay</t>
  </si>
  <si>
    <t>SCHOLARSHIP- GRAVES</t>
  </si>
  <si>
    <t>FRENZL SCHOLARSHIP AWARD</t>
  </si>
  <si>
    <t>STANSFIELD MEMORIAL SCHOLARSHIP AWARD</t>
  </si>
  <si>
    <t>KATIE SIMS MEMORIAL AWARD</t>
  </si>
  <si>
    <t>OTIS HERITAGE SCHOLARSHIP AWARD</t>
  </si>
  <si>
    <t>JOHN/ ESSIE GRAVES SCHOLARSHIP RESERVES</t>
  </si>
  <si>
    <t>GRAVES MEMORIAL AWARD</t>
  </si>
  <si>
    <t>GARTIN MEMORIAL AWARD</t>
  </si>
  <si>
    <t>DAVID SIMPSON MEMORIAL</t>
  </si>
  <si>
    <t>HOWLETT SCHOLARSHIP AWARD</t>
  </si>
  <si>
    <t>AJ'S YOUTH AWARD</t>
  </si>
  <si>
    <t>BUD JOHNSON MEMORIAL AWARD</t>
  </si>
  <si>
    <t>SIMPSON MEMORIAL AWARD</t>
  </si>
  <si>
    <t>READ Act</t>
  </si>
  <si>
    <t>EL WORKERS COMPENSATION</t>
  </si>
  <si>
    <t>HS PURCHASED SERVICES</t>
  </si>
  <si>
    <t>16% of total salaries</t>
  </si>
  <si>
    <t>2016-2017</t>
  </si>
  <si>
    <t>Hourly Employee Estimate</t>
  </si>
  <si>
    <t>Yearbook</t>
  </si>
  <si>
    <t>Pep Band &amp; Contests</t>
  </si>
  <si>
    <t>CS COPIER LEASE</t>
  </si>
  <si>
    <t>CS TELEPHONE</t>
  </si>
  <si>
    <t>CS POSTAGE</t>
  </si>
  <si>
    <t>JH/HS SUPPLIES - Testing</t>
  </si>
  <si>
    <t>EL SUPPLIES - Testing</t>
  </si>
  <si>
    <t>ATHLETICS SPORTS FEES</t>
  </si>
  <si>
    <t xml:space="preserve">OTHER LOCAL REVENUE, PRESCHOOL </t>
  </si>
  <si>
    <t>GUIDANCE GRANT</t>
  </si>
  <si>
    <t>PS PURCHASED SERVICES</t>
  </si>
  <si>
    <t>CS CONCESSION STAND</t>
  </si>
  <si>
    <t>All donated money</t>
  </si>
  <si>
    <t>FOOD SERVICE A LA CARTE PURCHASES</t>
  </si>
  <si>
    <t>SCHOOL LUNCH PROTECTION PROGRAM</t>
  </si>
  <si>
    <t>2017-2018</t>
  </si>
  <si>
    <t>HS SECONDARY MENTOR</t>
  </si>
  <si>
    <t>HS SECONDARY MENTOR BENEFITS</t>
  </si>
  <si>
    <t>Purchase Instruments</t>
  </si>
  <si>
    <t>New bus fund</t>
  </si>
  <si>
    <t xml:space="preserve">CAPITAL RESERVE INTEREST &amp; MISC </t>
  </si>
  <si>
    <t>BEST CR EXPENDITURES</t>
  </si>
  <si>
    <t>PROPERTY CLAIMS</t>
  </si>
  <si>
    <t>PS Paras</t>
  </si>
  <si>
    <t>CAPITAL RESERVE SRLR GRANT</t>
  </si>
  <si>
    <t>2018-2019</t>
  </si>
  <si>
    <t>FLOW THROUGH TITLE IV REVENUE</t>
  </si>
  <si>
    <t>FLOW THROUGH GRANT WRITING</t>
  </si>
  <si>
    <t xml:space="preserve">FLOW THROUGH CPP </t>
  </si>
  <si>
    <t>JH/HS VO AG SUPPLIES - GREENHOUSE</t>
  </si>
  <si>
    <t>Half Art Half 6th Grade</t>
  </si>
  <si>
    <t>8 Extra Days Each</t>
  </si>
  <si>
    <t xml:space="preserve">CS PROF DEV </t>
  </si>
  <si>
    <t>CS TITLE IV</t>
  </si>
  <si>
    <t>INSURANCE CLAIMS CSDSIP</t>
  </si>
  <si>
    <t>PPOR as per FY</t>
  </si>
  <si>
    <t>SECIAL AG</t>
  </si>
  <si>
    <t>2019-2020</t>
  </si>
  <si>
    <t>TRANSPORTATION UTILITIES</t>
  </si>
  <si>
    <t>High Cost Reimbursement</t>
  </si>
  <si>
    <t>JH SCIENCE SALARY</t>
  </si>
  <si>
    <t>JH/HS ATHLETIC UNIFORMS</t>
  </si>
  <si>
    <t xml:space="preserve"> Includes extra duty pay</t>
  </si>
  <si>
    <t>2020-2021</t>
  </si>
  <si>
    <t>Beth Wells, President</t>
  </si>
  <si>
    <t>ESSER GRANT</t>
  </si>
  <si>
    <t>CARES GRANT</t>
  </si>
  <si>
    <t>CS CARES EXPENSES</t>
  </si>
  <si>
    <t>Increase by 2</t>
  </si>
  <si>
    <t>Instrument Repairs</t>
  </si>
  <si>
    <t>CS MUSIC TEACHER SALARIES</t>
  </si>
  <si>
    <t>CS MUSIC TEACHER BENEFITS</t>
  </si>
  <si>
    <t>CS PE TEACHER BENEFITS</t>
  </si>
  <si>
    <t>CS PE TEACHER SALARIES</t>
  </si>
  <si>
    <t>CS ART TEACHER SALARIES</t>
  </si>
  <si>
    <t>CS ART TEACHER BENEFITS</t>
  </si>
  <si>
    <t>JH/HS SCIENCE TEACHER SALARIES</t>
  </si>
  <si>
    <t>JH/HS SCIENCE TEACHER BENEFITS</t>
  </si>
  <si>
    <t>JH/HS MATH TEACHER SALARIES</t>
  </si>
  <si>
    <t>JH/HS MATH TEACHER BENEFITS</t>
  </si>
  <si>
    <t>JH/HS VO CONS SKILLS TEACHER SALARIES</t>
  </si>
  <si>
    <t>JH/HS VO CONS SKILLS TEACHER BENEFITS</t>
  </si>
  <si>
    <t>JH/HS VO BUS TEACHER SALARIES</t>
  </si>
  <si>
    <t>JH/HS VO AG TEACHER SALARIES</t>
  </si>
  <si>
    <t>JH/HS VO AG TEACHER BENEFITS</t>
  </si>
  <si>
    <t>JH/HS SOCIALSTUDIES SALARIES</t>
  </si>
  <si>
    <t>JH/HS SOCIAL STUDIES BENEFITS</t>
  </si>
  <si>
    <t>JH/HS SOCIAL STUDIES FIELD TRIP</t>
  </si>
  <si>
    <t>JH/HS SOCIAL STUDIES SUPPLIES</t>
  </si>
  <si>
    <t>JH/HS SOCIAL STUDIES TEXTS</t>
  </si>
  <si>
    <t>JH/HS SPECIAL ED TRAVEL</t>
  </si>
  <si>
    <t>JH/HS SPECIAL ED SUPPLIES</t>
  </si>
  <si>
    <t>JH/HS SPECIAL ED TEXTS</t>
  </si>
  <si>
    <t>JH/HS SPECIAL ED TECHNOLOGY</t>
  </si>
  <si>
    <t>JH/HS SPECIAL ED EQUIPMENT</t>
  </si>
  <si>
    <t>DRAFT: 2</t>
  </si>
  <si>
    <t>AT RISK GRANT</t>
  </si>
  <si>
    <t>EL LIBRARY GRANT</t>
  </si>
  <si>
    <t>Also yearbook</t>
  </si>
  <si>
    <t>FOOD SERVICE CRF (Covid)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</si>
</sst>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_([$$-409]* #,##0.00_);_([$$-409]* \(#,##0.00\);_([$$-409]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8" fontId="0" fillId="0" borderId="0" xfId="1" applyNumberFormat="1" applyFont="1" applyAlignment="1">
      <alignment horizontal="right"/>
    </xf>
    <xf numFmtId="8" fontId="3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8" fontId="0" fillId="0" borderId="0" xfId="1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7" fontId="0" fillId="0" borderId="0" xfId="0" applyNumberFormat="1"/>
    <xf numFmtId="0" fontId="5" fillId="0" borderId="0" xfId="0" applyFont="1" applyAlignment="1">
      <alignment horizontal="center"/>
    </xf>
    <xf numFmtId="8" fontId="5" fillId="0" borderId="0" xfId="1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8" fontId="6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8" fontId="5" fillId="0" borderId="0" xfId="1" applyNumberFormat="1" applyFont="1" applyAlignment="1">
      <alignment horizontal="right"/>
    </xf>
    <xf numFmtId="10" fontId="5" fillId="0" borderId="0" xfId="2" applyNumberFormat="1" applyFont="1" applyAlignment="1">
      <alignment horizontal="right"/>
    </xf>
    <xf numFmtId="44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1" applyNumberFormat="1" applyFont="1"/>
    <xf numFmtId="8" fontId="6" fillId="0" borderId="0" xfId="0" applyNumberFormat="1" applyFont="1"/>
    <xf numFmtId="164" fontId="6" fillId="0" borderId="0" xfId="0" applyNumberFormat="1" applyFont="1" applyAlignment="1">
      <alignment horizontal="center"/>
    </xf>
    <xf numFmtId="8" fontId="5" fillId="0" borderId="0" xfId="1" applyNumberFormat="1" applyFont="1" applyFill="1" applyAlignment="1">
      <alignment horizontal="right"/>
    </xf>
    <xf numFmtId="8" fontId="6" fillId="0" borderId="0" xfId="1" applyNumberFormat="1" applyFont="1" applyFill="1" applyAlignment="1">
      <alignment horizontal="right"/>
    </xf>
    <xf numFmtId="0" fontId="7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8" fillId="0" borderId="0" xfId="0" applyFont="1"/>
    <xf numFmtId="8" fontId="7" fillId="0" borderId="0" xfId="1" applyNumberFormat="1" applyFont="1" applyAlignment="1">
      <alignment horizontal="right"/>
    </xf>
    <xf numFmtId="44" fontId="6" fillId="0" borderId="0" xfId="1" applyFont="1"/>
    <xf numFmtId="8" fontId="6" fillId="0" borderId="0" xfId="1" applyNumberFormat="1" applyFont="1"/>
    <xf numFmtId="44" fontId="6" fillId="0" borderId="0" xfId="1" applyNumberFormat="1" applyFont="1" applyFill="1" applyAlignment="1">
      <alignment horizontal="right"/>
    </xf>
    <xf numFmtId="8" fontId="3" fillId="0" borderId="0" xfId="0" applyNumberFormat="1" applyFont="1"/>
    <xf numFmtId="0" fontId="3" fillId="0" borderId="0" xfId="0" applyFont="1" applyFill="1"/>
    <xf numFmtId="8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0" xfId="1" applyNumberFormat="1" applyFont="1" applyAlignment="1">
      <alignment horizontal="right"/>
    </xf>
    <xf numFmtId="44" fontId="5" fillId="0" borderId="0" xfId="1" applyNumberFormat="1" applyFont="1" applyAlignment="1">
      <alignment horizontal="right"/>
    </xf>
    <xf numFmtId="44" fontId="4" fillId="0" borderId="0" xfId="1" applyNumberFormat="1" applyFont="1"/>
    <xf numFmtId="0" fontId="1" fillId="0" borderId="0" xfId="0" applyFont="1"/>
    <xf numFmtId="44" fontId="6" fillId="0" borderId="0" xfId="0" applyNumberFormat="1" applyFont="1"/>
    <xf numFmtId="8" fontId="6" fillId="0" borderId="0" xfId="0" applyNumberFormat="1" applyFont="1" applyFill="1"/>
    <xf numFmtId="9" fontId="0" fillId="0" borderId="0" xfId="2" applyFont="1"/>
    <xf numFmtId="8" fontId="8" fillId="0" borderId="0" xfId="1" applyNumberFormat="1" applyFont="1" applyAlignment="1">
      <alignment horizontal="right"/>
    </xf>
    <xf numFmtId="8" fontId="2" fillId="0" borderId="0" xfId="1" applyNumberFormat="1" applyFont="1" applyAlignment="1">
      <alignment horizontal="center"/>
    </xf>
    <xf numFmtId="8" fontId="3" fillId="0" borderId="1" xfId="1" applyNumberFormat="1" applyFont="1" applyBorder="1" applyAlignment="1">
      <alignment horizontal="right"/>
    </xf>
    <xf numFmtId="8" fontId="2" fillId="0" borderId="0" xfId="1" applyNumberFormat="1" applyFont="1" applyAlignment="1">
      <alignment horizontal="right"/>
    </xf>
    <xf numFmtId="8" fontId="3" fillId="0" borderId="0" xfId="0" applyNumberFormat="1" applyFont="1" applyAlignment="1">
      <alignment horizontal="left"/>
    </xf>
    <xf numFmtId="8" fontId="3" fillId="0" borderId="0" xfId="1" applyNumberFormat="1" applyFont="1" applyBorder="1" applyAlignment="1">
      <alignment horizontal="right"/>
    </xf>
    <xf numFmtId="8" fontId="2" fillId="0" borderId="0" xfId="0" applyNumberFormat="1" applyFont="1"/>
    <xf numFmtId="0" fontId="10" fillId="0" borderId="0" xfId="0" applyFont="1"/>
    <xf numFmtId="0" fontId="11" fillId="0" borderId="0" xfId="0" applyFont="1"/>
    <xf numFmtId="44" fontId="6" fillId="0" borderId="0" xfId="0" applyNumberFormat="1" applyFont="1" applyFill="1"/>
    <xf numFmtId="8" fontId="13" fillId="0" borderId="0" xfId="0" applyNumberFormat="1" applyFont="1"/>
    <xf numFmtId="165" fontId="5" fillId="0" borderId="0" xfId="2" applyNumberFormat="1" applyFont="1" applyAlignment="1">
      <alignment horizontal="right"/>
    </xf>
    <xf numFmtId="8" fontId="4" fillId="0" borderId="0" xfId="0" applyNumberFormat="1" applyFont="1"/>
    <xf numFmtId="8" fontId="14" fillId="0" borderId="0" xfId="0" applyNumberFormat="1" applyFont="1"/>
    <xf numFmtId="8" fontId="4" fillId="0" borderId="0" xfId="1" applyNumberFormat="1" applyFont="1" applyAlignment="1">
      <alignment horizontal="right"/>
    </xf>
    <xf numFmtId="0" fontId="4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udget%20Reports/08-09%20Budget/2008-2009%20Matrix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Insurance/Work%20Comp/2008-9%20Premium%20Quo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udget%20Reports/08-09%20Budget/Coaching%20Salaries%200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Adjustment"/>
      <sheetName val="Policy Matrix"/>
      <sheetName val="Prior Year Certified Matrix"/>
      <sheetName val="Certified Personnel"/>
      <sheetName val="Classified - Rev Calculations"/>
      <sheetName val="Classified Personnel"/>
      <sheetName val="Staff Contracts"/>
      <sheetName val="Classified Contracts"/>
      <sheetName val="Non-Probationary Contracts"/>
      <sheetName val="Probationary Contracts"/>
      <sheetName val="Work Comp Estimate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>
            <v>34817</v>
          </cell>
        </row>
        <row r="9">
          <cell r="E9">
            <v>29219</v>
          </cell>
        </row>
        <row r="16">
          <cell r="E16">
            <v>32532</v>
          </cell>
        </row>
        <row r="18">
          <cell r="B18">
            <v>220019</v>
          </cell>
        </row>
        <row r="20">
          <cell r="E20">
            <v>16391</v>
          </cell>
        </row>
        <row r="21">
          <cell r="B21">
            <v>34817</v>
          </cell>
        </row>
        <row r="25">
          <cell r="B25">
            <v>35517</v>
          </cell>
        </row>
        <row r="28">
          <cell r="B28">
            <v>31617</v>
          </cell>
          <cell r="E28">
            <v>93662</v>
          </cell>
        </row>
        <row r="29">
          <cell r="B29">
            <v>34967</v>
          </cell>
        </row>
        <row r="30">
          <cell r="B30">
            <v>46045</v>
          </cell>
        </row>
        <row r="31">
          <cell r="B31">
            <v>32467</v>
          </cell>
        </row>
        <row r="32">
          <cell r="B32">
            <v>34567</v>
          </cell>
        </row>
        <row r="33">
          <cell r="B33">
            <v>30367</v>
          </cell>
        </row>
        <row r="34">
          <cell r="B34">
            <v>31167</v>
          </cell>
        </row>
        <row r="35">
          <cell r="B35">
            <v>42867</v>
          </cell>
          <cell r="E35">
            <v>1500</v>
          </cell>
        </row>
        <row r="36">
          <cell r="E36">
            <v>2000</v>
          </cell>
        </row>
        <row r="37">
          <cell r="E37">
            <v>21426</v>
          </cell>
        </row>
        <row r="38">
          <cell r="E38">
            <v>24838</v>
          </cell>
        </row>
        <row r="39">
          <cell r="B39">
            <v>31617</v>
          </cell>
        </row>
        <row r="40">
          <cell r="B40">
            <v>33617</v>
          </cell>
        </row>
        <row r="41">
          <cell r="B41">
            <v>41467</v>
          </cell>
        </row>
        <row r="42">
          <cell r="B42">
            <v>35517</v>
          </cell>
        </row>
        <row r="45">
          <cell r="E45">
            <v>29475</v>
          </cell>
        </row>
        <row r="49">
          <cell r="B49">
            <v>82500</v>
          </cell>
          <cell r="E49">
            <v>43000</v>
          </cell>
        </row>
        <row r="50">
          <cell r="B50">
            <v>55000</v>
          </cell>
        </row>
        <row r="57">
          <cell r="E57">
            <v>55970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>
        <row r="9">
          <cell r="H9">
            <v>664.77705460439495</v>
          </cell>
        </row>
        <row r="10">
          <cell r="H10">
            <v>277.26316846654078</v>
          </cell>
        </row>
        <row r="11">
          <cell r="H11">
            <v>0</v>
          </cell>
        </row>
        <row r="12">
          <cell r="H12">
            <v>798.26087805585712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331.04192762748602</v>
          </cell>
        </row>
        <row r="16">
          <cell r="H16">
            <v>3034.4941847002797</v>
          </cell>
        </row>
        <row r="17">
          <cell r="H17">
            <v>2952.8459259424581</v>
          </cell>
        </row>
        <row r="18">
          <cell r="H18">
            <v>1212.0931173298443</v>
          </cell>
        </row>
        <row r="20">
          <cell r="H20">
            <v>366.47965830755112</v>
          </cell>
        </row>
        <row r="21">
          <cell r="H21">
            <v>1387.4493724386318</v>
          </cell>
        </row>
        <row r="22">
          <cell r="H22">
            <v>259.73180434703767</v>
          </cell>
        </row>
        <row r="23">
          <cell r="H23">
            <v>540.94102122744812</v>
          </cell>
        </row>
        <row r="24">
          <cell r="H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F23">
            <v>36842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A14" sqref="A14"/>
    </sheetView>
  </sheetViews>
  <sheetFormatPr defaultRowHeight="12.75" x14ac:dyDescent="0.2"/>
  <sheetData>
    <row r="3" spans="1:7" x14ac:dyDescent="0.2">
      <c r="A3" t="s">
        <v>276</v>
      </c>
    </row>
    <row r="4" spans="1:7" x14ac:dyDescent="0.2">
      <c r="A4" t="s">
        <v>376</v>
      </c>
      <c r="C4" s="47">
        <v>0.25</v>
      </c>
    </row>
    <row r="6" spans="1:7" x14ac:dyDescent="0.2">
      <c r="A6" s="2" t="s">
        <v>389</v>
      </c>
    </row>
    <row r="7" spans="1:7" x14ac:dyDescent="0.2">
      <c r="A7" s="44" t="s">
        <v>320</v>
      </c>
    </row>
    <row r="8" spans="1:7" x14ac:dyDescent="0.2">
      <c r="A8" s="44" t="s">
        <v>388</v>
      </c>
    </row>
    <row r="9" spans="1:7" x14ac:dyDescent="0.2">
      <c r="A9" s="2" t="s">
        <v>387</v>
      </c>
    </row>
    <row r="10" spans="1:7" x14ac:dyDescent="0.2">
      <c r="A10" s="44" t="s">
        <v>390</v>
      </c>
    </row>
    <row r="11" spans="1:7" x14ac:dyDescent="0.2">
      <c r="A11" s="44" t="s">
        <v>391</v>
      </c>
      <c r="B11" s="44"/>
      <c r="C11" s="44"/>
      <c r="D11" s="44"/>
      <c r="E11" s="44"/>
      <c r="F11" s="44"/>
      <c r="G11" s="44"/>
    </row>
    <row r="12" spans="1:7" x14ac:dyDescent="0.2">
      <c r="A12" s="44" t="s">
        <v>392</v>
      </c>
      <c r="B12" s="44"/>
      <c r="C12" s="44"/>
      <c r="D12" s="44"/>
      <c r="E12" s="44"/>
      <c r="F12" s="44"/>
      <c r="G12" s="44"/>
    </row>
    <row r="13" spans="1:7" x14ac:dyDescent="0.2">
      <c r="A13" s="44" t="s">
        <v>403</v>
      </c>
      <c r="B13" s="44"/>
      <c r="C13" s="44"/>
      <c r="D13" s="44"/>
      <c r="E13" s="44"/>
      <c r="F13" s="44"/>
      <c r="G13" s="44"/>
    </row>
    <row r="14" spans="1:7" x14ac:dyDescent="0.2">
      <c r="A14" s="55" t="s">
        <v>384</v>
      </c>
      <c r="B14" s="44"/>
      <c r="C14" s="44"/>
      <c r="D14" s="44"/>
      <c r="E14" s="44"/>
      <c r="F14" s="44"/>
      <c r="G14" s="44"/>
    </row>
    <row r="15" spans="1:7" x14ac:dyDescent="0.2">
      <c r="A15" s="55" t="s">
        <v>359</v>
      </c>
      <c r="B15" s="44"/>
      <c r="C15" s="44"/>
      <c r="D15" s="44"/>
      <c r="E15" s="44"/>
      <c r="F15" s="44"/>
      <c r="G15" s="44"/>
    </row>
    <row r="16" spans="1:7" x14ac:dyDescent="0.2">
      <c r="A16" s="55" t="s">
        <v>360</v>
      </c>
    </row>
    <row r="17" spans="1:1" x14ac:dyDescent="0.2">
      <c r="A17" s="55" t="s">
        <v>361</v>
      </c>
    </row>
    <row r="18" spans="1:1" x14ac:dyDescent="0.2">
      <c r="A18" s="55" t="s">
        <v>362</v>
      </c>
    </row>
    <row r="19" spans="1:1" x14ac:dyDescent="0.2">
      <c r="A19" s="55" t="s">
        <v>363</v>
      </c>
    </row>
    <row r="20" spans="1:1" x14ac:dyDescent="0.2">
      <c r="A20" s="55" t="s">
        <v>364</v>
      </c>
    </row>
    <row r="21" spans="1:1" x14ac:dyDescent="0.2">
      <c r="A21" s="55" t="s">
        <v>365</v>
      </c>
    </row>
    <row r="22" spans="1:1" x14ac:dyDescent="0.2">
      <c r="A22" s="55" t="s">
        <v>366</v>
      </c>
    </row>
    <row r="25" spans="1:1" x14ac:dyDescent="0.2">
      <c r="A25" s="55" t="s">
        <v>380</v>
      </c>
    </row>
    <row r="26" spans="1:1" x14ac:dyDescent="0.2">
      <c r="A26" s="55" t="s">
        <v>381</v>
      </c>
    </row>
    <row r="27" spans="1:1" x14ac:dyDescent="0.2">
      <c r="A27" s="55" t="s">
        <v>382</v>
      </c>
    </row>
    <row r="30" spans="1:1" x14ac:dyDescent="0.2">
      <c r="A30" s="56" t="s">
        <v>385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H12" sqref="H12"/>
    </sheetView>
  </sheetViews>
  <sheetFormatPr defaultRowHeight="12.75" x14ac:dyDescent="0.2"/>
  <cols>
    <col min="1" max="1" width="8.28515625" customWidth="1"/>
    <col min="2" max="2" width="11.28515625" customWidth="1"/>
    <col min="4" max="4" width="13.42578125" bestFit="1" customWidth="1"/>
    <col min="5" max="5" width="10.7109375" bestFit="1" customWidth="1"/>
  </cols>
  <sheetData>
    <row r="2" spans="1:6" x14ac:dyDescent="0.2">
      <c r="A2" t="s">
        <v>367</v>
      </c>
    </row>
    <row r="5" spans="1:6" x14ac:dyDescent="0.2">
      <c r="A5" t="s">
        <v>368</v>
      </c>
      <c r="D5" t="s">
        <v>408</v>
      </c>
    </row>
    <row r="6" spans="1:6" x14ac:dyDescent="0.2">
      <c r="A6" t="s">
        <v>507</v>
      </c>
      <c r="D6" s="38" t="s">
        <v>408</v>
      </c>
      <c r="E6" s="38" t="s">
        <v>408</v>
      </c>
    </row>
    <row r="8" spans="1:6" x14ac:dyDescent="0.2">
      <c r="B8" t="s">
        <v>372</v>
      </c>
      <c r="D8" s="38" t="e">
        <f>D5*D6</f>
        <v>#VALUE!</v>
      </c>
    </row>
    <row r="9" spans="1:6" x14ac:dyDescent="0.2">
      <c r="B9" t="s">
        <v>369</v>
      </c>
      <c r="D9" s="11" t="e">
        <f>Budget!#REF!</f>
        <v>#REF!</v>
      </c>
    </row>
    <row r="10" spans="1:6" x14ac:dyDescent="0.2">
      <c r="B10" t="s">
        <v>370</v>
      </c>
      <c r="D10" s="11" t="e">
        <f>Budget!#REF!</f>
        <v>#REF!</v>
      </c>
    </row>
    <row r="11" spans="1:6" x14ac:dyDescent="0.2">
      <c r="B11" t="s">
        <v>371</v>
      </c>
      <c r="D11" s="38" t="e">
        <f>Budget!#REF!</f>
        <v>#REF!</v>
      </c>
    </row>
    <row r="13" spans="1:6" x14ac:dyDescent="0.2">
      <c r="B13" t="s">
        <v>373</v>
      </c>
      <c r="D13" s="38" t="e">
        <f>D8-D9-D10-D11</f>
        <v>#VALUE!</v>
      </c>
      <c r="F13" t="s">
        <v>408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9"/>
  <sheetViews>
    <sheetView tabSelected="1" view="pageLayout" topLeftCell="A421" zoomScaleNormal="100" workbookViewId="0">
      <selection activeCell="K390" sqref="K390"/>
    </sheetView>
  </sheetViews>
  <sheetFormatPr defaultRowHeight="11.25" x14ac:dyDescent="0.2"/>
  <cols>
    <col min="1" max="1" width="34.28515625" style="15" customWidth="1"/>
    <col min="2" max="2" width="4" style="16" hidden="1" customWidth="1"/>
    <col min="3" max="3" width="13.28515625" style="14" hidden="1" customWidth="1"/>
    <col min="4" max="6" width="13.42578125" style="14" hidden="1" customWidth="1"/>
    <col min="7" max="11" width="11.42578125" style="14" customWidth="1"/>
    <col min="12" max="12" width="18.5703125" style="29" customWidth="1"/>
    <col min="13" max="13" width="1.28515625" style="14" customWidth="1"/>
    <col min="14" max="16384" width="9.140625" style="14"/>
  </cols>
  <sheetData>
    <row r="1" spans="1:12" x14ac:dyDescent="0.2">
      <c r="A1" s="12" t="s">
        <v>0</v>
      </c>
      <c r="B1" s="13"/>
      <c r="C1" s="13"/>
      <c r="D1" s="13"/>
      <c r="E1" s="12" t="s">
        <v>421</v>
      </c>
      <c r="F1" s="12" t="s">
        <v>409</v>
      </c>
      <c r="G1" s="12" t="s">
        <v>470</v>
      </c>
      <c r="H1" s="12" t="s">
        <v>487</v>
      </c>
      <c r="I1" s="12" t="s">
        <v>497</v>
      </c>
      <c r="J1" s="12" t="s">
        <v>509</v>
      </c>
      <c r="K1" s="12" t="s">
        <v>515</v>
      </c>
      <c r="L1" s="28" t="s">
        <v>1</v>
      </c>
    </row>
    <row r="2" spans="1:12" x14ac:dyDescent="0.2">
      <c r="A2" s="15" t="s">
        <v>2</v>
      </c>
      <c r="C2" s="58">
        <v>670000</v>
      </c>
      <c r="D2" s="58">
        <v>555000</v>
      </c>
      <c r="E2" s="58">
        <v>555000</v>
      </c>
      <c r="F2" s="58">
        <v>580000</v>
      </c>
      <c r="G2" s="58">
        <v>632924</v>
      </c>
      <c r="H2" s="58">
        <v>875880</v>
      </c>
      <c r="I2" s="58">
        <v>992974</v>
      </c>
      <c r="J2" s="58">
        <v>1262757</v>
      </c>
      <c r="K2" s="58">
        <v>1283980</v>
      </c>
      <c r="L2" s="29" t="s">
        <v>3</v>
      </c>
    </row>
    <row r="3" spans="1:12" x14ac:dyDescent="0.2">
      <c r="A3" s="15" t="s">
        <v>4</v>
      </c>
      <c r="C3" s="24">
        <v>365000</v>
      </c>
      <c r="D3" s="24">
        <v>394000</v>
      </c>
      <c r="E3" s="24">
        <v>394000</v>
      </c>
      <c r="F3" s="24">
        <v>372000</v>
      </c>
      <c r="G3" s="24">
        <v>502964</v>
      </c>
      <c r="H3" s="24">
        <v>455334</v>
      </c>
      <c r="I3" s="24">
        <v>480947</v>
      </c>
      <c r="J3" s="24">
        <v>470511</v>
      </c>
      <c r="K3" s="24">
        <v>524985</v>
      </c>
      <c r="L3" s="29" t="s">
        <v>5</v>
      </c>
    </row>
    <row r="4" spans="1:12" x14ac:dyDescent="0.2">
      <c r="A4" s="15" t="s">
        <v>6</v>
      </c>
      <c r="C4" s="24">
        <v>55000</v>
      </c>
      <c r="D4" s="24">
        <v>52000</v>
      </c>
      <c r="E4" s="24">
        <v>52000</v>
      </c>
      <c r="F4" s="24">
        <v>45000</v>
      </c>
      <c r="G4" s="24">
        <v>60341</v>
      </c>
      <c r="H4" s="24">
        <v>58862</v>
      </c>
      <c r="I4" s="24">
        <v>59068</v>
      </c>
      <c r="J4" s="24">
        <v>62231</v>
      </c>
      <c r="K4" s="24">
        <v>59994</v>
      </c>
      <c r="L4" s="29" t="s">
        <v>5</v>
      </c>
    </row>
    <row r="5" spans="1:12" x14ac:dyDescent="0.2">
      <c r="A5" s="15" t="s">
        <v>7</v>
      </c>
      <c r="C5" s="24">
        <v>2000</v>
      </c>
      <c r="D5" s="24">
        <v>2000</v>
      </c>
      <c r="E5" s="24">
        <v>2000</v>
      </c>
      <c r="F5" s="24">
        <v>2000</v>
      </c>
      <c r="G5" s="24">
        <v>1500</v>
      </c>
      <c r="H5" s="24">
        <v>1750</v>
      </c>
      <c r="I5" s="24">
        <v>1751</v>
      </c>
      <c r="J5" s="24">
        <v>1013</v>
      </c>
      <c r="K5" s="24">
        <v>1700</v>
      </c>
    </row>
    <row r="6" spans="1:12" x14ac:dyDescent="0.2">
      <c r="A6" s="15" t="s">
        <v>439</v>
      </c>
      <c r="C6" s="24">
        <v>10000</v>
      </c>
      <c r="D6" s="24">
        <v>10000</v>
      </c>
      <c r="E6" s="24">
        <v>10000</v>
      </c>
      <c r="F6" s="24">
        <v>2500</v>
      </c>
      <c r="G6" s="24">
        <v>1500</v>
      </c>
      <c r="H6" s="24">
        <v>1750</v>
      </c>
      <c r="I6" s="24">
        <v>1750</v>
      </c>
      <c r="J6" s="24">
        <v>1800</v>
      </c>
      <c r="K6" s="24">
        <v>8000</v>
      </c>
    </row>
    <row r="7" spans="1:12" x14ac:dyDescent="0.2">
      <c r="A7" s="15" t="s">
        <v>8</v>
      </c>
      <c r="C7" s="24">
        <v>1000</v>
      </c>
      <c r="D7" s="24">
        <v>500</v>
      </c>
      <c r="E7" s="24">
        <v>500</v>
      </c>
      <c r="F7" s="24">
        <v>500</v>
      </c>
      <c r="G7" s="24">
        <v>125</v>
      </c>
      <c r="H7" s="24">
        <v>175</v>
      </c>
      <c r="I7" s="24">
        <v>150</v>
      </c>
      <c r="J7" s="24">
        <v>200</v>
      </c>
      <c r="K7" s="24">
        <v>200</v>
      </c>
    </row>
    <row r="8" spans="1:12" x14ac:dyDescent="0.2">
      <c r="A8" s="15" t="s">
        <v>9</v>
      </c>
      <c r="C8" s="24">
        <v>50</v>
      </c>
      <c r="D8" s="24">
        <v>50</v>
      </c>
      <c r="E8" s="24">
        <v>50</v>
      </c>
      <c r="F8" s="24">
        <v>50</v>
      </c>
      <c r="G8" s="24">
        <v>6</v>
      </c>
      <c r="H8" s="24">
        <v>6</v>
      </c>
      <c r="I8" s="24">
        <v>7</v>
      </c>
      <c r="J8" s="24">
        <v>7</v>
      </c>
      <c r="K8" s="24">
        <v>6</v>
      </c>
    </row>
    <row r="9" spans="1:12" x14ac:dyDescent="0.2">
      <c r="A9" s="15" t="s">
        <v>10</v>
      </c>
      <c r="C9" s="24">
        <v>8000</v>
      </c>
      <c r="D9" s="24">
        <v>8000</v>
      </c>
      <c r="E9" s="24">
        <v>8000</v>
      </c>
      <c r="F9" s="24">
        <v>10000</v>
      </c>
      <c r="G9" s="24">
        <v>10000</v>
      </c>
      <c r="H9" s="24">
        <v>13500</v>
      </c>
      <c r="I9" s="24">
        <v>10000</v>
      </c>
      <c r="J9" s="24">
        <v>10000</v>
      </c>
      <c r="K9" s="24">
        <v>8500</v>
      </c>
    </row>
    <row r="10" spans="1:12" x14ac:dyDescent="0.2">
      <c r="A10" s="15" t="s">
        <v>479</v>
      </c>
      <c r="C10" s="24"/>
      <c r="D10" s="24"/>
      <c r="E10" s="24"/>
      <c r="F10" s="24"/>
      <c r="G10" s="24">
        <v>1000</v>
      </c>
      <c r="H10" s="24">
        <v>2000</v>
      </c>
      <c r="I10" s="24">
        <v>2400</v>
      </c>
      <c r="J10" s="24">
        <v>1875</v>
      </c>
      <c r="K10" s="24">
        <v>975</v>
      </c>
    </row>
    <row r="11" spans="1:12" x14ac:dyDescent="0.2">
      <c r="A11" s="15" t="s">
        <v>11</v>
      </c>
      <c r="C11" s="24">
        <v>12500</v>
      </c>
      <c r="D11" s="24">
        <v>10000</v>
      </c>
      <c r="E11" s="24">
        <v>10000</v>
      </c>
      <c r="F11" s="24">
        <v>15000</v>
      </c>
      <c r="G11" s="24">
        <v>20000</v>
      </c>
      <c r="H11" s="24">
        <v>16000</v>
      </c>
      <c r="I11" s="24">
        <v>12000</v>
      </c>
      <c r="J11" s="24">
        <v>1000</v>
      </c>
      <c r="K11" s="24">
        <v>1500</v>
      </c>
      <c r="L11" s="29" t="s">
        <v>12</v>
      </c>
    </row>
    <row r="12" spans="1:12" x14ac:dyDescent="0.2">
      <c r="A12" s="15" t="s">
        <v>480</v>
      </c>
      <c r="C12" s="24"/>
      <c r="D12" s="24">
        <v>0</v>
      </c>
      <c r="E12" s="24">
        <v>0</v>
      </c>
      <c r="F12" s="24">
        <v>0</v>
      </c>
      <c r="G12" s="24">
        <v>9800</v>
      </c>
      <c r="H12" s="24">
        <v>10000</v>
      </c>
      <c r="I12" s="24">
        <v>5000</v>
      </c>
      <c r="J12" s="24">
        <v>4500</v>
      </c>
      <c r="K12" s="24">
        <v>4800</v>
      </c>
    </row>
    <row r="13" spans="1:12" x14ac:dyDescent="0.2">
      <c r="A13" s="15" t="s">
        <v>13</v>
      </c>
      <c r="C13" s="24">
        <v>4000</v>
      </c>
      <c r="D13" s="24">
        <v>4000</v>
      </c>
      <c r="E13" s="24">
        <v>4000</v>
      </c>
      <c r="F13" s="24">
        <v>4000</v>
      </c>
      <c r="G13" s="24">
        <v>55000</v>
      </c>
      <c r="H13" s="24">
        <v>20500</v>
      </c>
      <c r="I13" s="24">
        <v>20500</v>
      </c>
      <c r="J13" s="24">
        <v>5000</v>
      </c>
      <c r="K13" s="24">
        <v>6000</v>
      </c>
      <c r="L13" s="29" t="s">
        <v>408</v>
      </c>
    </row>
    <row r="14" spans="1:12" x14ac:dyDescent="0.2">
      <c r="A14" s="15" t="s">
        <v>14</v>
      </c>
      <c r="C14" s="24">
        <v>350</v>
      </c>
      <c r="D14" s="24">
        <v>350</v>
      </c>
      <c r="E14" s="24">
        <v>350</v>
      </c>
      <c r="F14" s="24">
        <v>350</v>
      </c>
      <c r="G14" s="24">
        <v>175</v>
      </c>
      <c r="H14" s="24">
        <v>210</v>
      </c>
      <c r="I14" s="24">
        <v>210</v>
      </c>
      <c r="J14" s="24">
        <v>206</v>
      </c>
      <c r="K14" s="24">
        <v>161</v>
      </c>
    </row>
    <row r="15" spans="1:12" x14ac:dyDescent="0.2">
      <c r="A15" s="15" t="s">
        <v>15</v>
      </c>
      <c r="C15" s="24">
        <v>1651374</v>
      </c>
      <c r="D15" s="24">
        <v>1645500</v>
      </c>
      <c r="E15" s="24">
        <v>1645500</v>
      </c>
      <c r="F15" s="24">
        <v>1569500</v>
      </c>
      <c r="G15" s="24">
        <v>1989997</v>
      </c>
      <c r="H15" s="24">
        <v>1827148</v>
      </c>
      <c r="I15" s="24">
        <v>2029931</v>
      </c>
      <c r="J15" s="24">
        <v>2305665</v>
      </c>
      <c r="K15" s="24">
        <v>2175246</v>
      </c>
      <c r="L15" s="29" t="s">
        <v>433</v>
      </c>
    </row>
    <row r="16" spans="1:12" x14ac:dyDescent="0.2">
      <c r="A16" s="15" t="s">
        <v>16</v>
      </c>
      <c r="C16" s="46">
        <v>24000</v>
      </c>
      <c r="D16" s="46">
        <v>30000</v>
      </c>
      <c r="E16" s="46">
        <v>30000</v>
      </c>
      <c r="F16" s="24">
        <v>20000</v>
      </c>
      <c r="G16" s="24">
        <v>14000</v>
      </c>
      <c r="H16" s="24">
        <v>10000</v>
      </c>
      <c r="I16" s="24">
        <v>10000</v>
      </c>
      <c r="J16" s="24">
        <v>5000</v>
      </c>
      <c r="K16" s="24">
        <v>2500</v>
      </c>
    </row>
    <row r="17" spans="1:12" x14ac:dyDescent="0.2">
      <c r="A17" s="15" t="s">
        <v>17</v>
      </c>
      <c r="C17" s="24">
        <v>17000</v>
      </c>
      <c r="D17" s="24">
        <v>20000</v>
      </c>
      <c r="E17" s="24">
        <v>20000</v>
      </c>
      <c r="F17" s="46">
        <v>26000</v>
      </c>
      <c r="G17" s="46">
        <v>15000</v>
      </c>
      <c r="H17" s="46">
        <v>25775</v>
      </c>
      <c r="I17" s="46">
        <v>25500</v>
      </c>
      <c r="J17" s="46">
        <v>0</v>
      </c>
      <c r="K17" s="46">
        <v>0</v>
      </c>
      <c r="L17" s="29" t="s">
        <v>511</v>
      </c>
    </row>
    <row r="18" spans="1:12" x14ac:dyDescent="0.2">
      <c r="A18" s="15" t="s">
        <v>18</v>
      </c>
      <c r="C18" s="24">
        <v>23000</v>
      </c>
      <c r="D18" s="24">
        <v>25000</v>
      </c>
      <c r="E18" s="24">
        <v>25000</v>
      </c>
      <c r="F18" s="24">
        <v>25000</v>
      </c>
      <c r="G18" s="24">
        <v>26500</v>
      </c>
      <c r="H18" s="24">
        <v>31345</v>
      </c>
      <c r="I18" s="24">
        <v>31346</v>
      </c>
      <c r="J18" s="24">
        <v>25000</v>
      </c>
      <c r="K18" s="24">
        <v>20000</v>
      </c>
    </row>
    <row r="19" spans="1:12" x14ac:dyDescent="0.2">
      <c r="A19" s="15" t="s">
        <v>466</v>
      </c>
      <c r="C19" s="24"/>
      <c r="D19" s="24"/>
      <c r="E19" s="24"/>
      <c r="F19" s="24"/>
      <c r="G19" s="24">
        <v>13500</v>
      </c>
      <c r="H19" s="24">
        <v>13500</v>
      </c>
      <c r="I19" s="24">
        <v>8150</v>
      </c>
      <c r="J19" s="24">
        <v>6675</v>
      </c>
      <c r="K19" s="24">
        <v>3196</v>
      </c>
    </row>
    <row r="20" spans="1:12" x14ac:dyDescent="0.2">
      <c r="A20" s="15" t="s">
        <v>434</v>
      </c>
      <c r="C20" s="24"/>
      <c r="D20" s="24"/>
      <c r="E20" s="24"/>
      <c r="F20" s="24"/>
      <c r="G20" s="24">
        <v>3500</v>
      </c>
      <c r="H20" s="24">
        <v>3500</v>
      </c>
      <c r="I20" s="24">
        <v>3500</v>
      </c>
      <c r="J20" s="24">
        <v>3500</v>
      </c>
      <c r="K20" s="24">
        <v>4500</v>
      </c>
    </row>
    <row r="21" spans="1:12" x14ac:dyDescent="0.2">
      <c r="A21" s="15" t="s">
        <v>481</v>
      </c>
      <c r="C21" s="24"/>
      <c r="D21" s="24"/>
      <c r="E21" s="24"/>
      <c r="F21" s="24"/>
      <c r="G21" s="24">
        <v>2850</v>
      </c>
      <c r="H21" s="24">
        <v>2850</v>
      </c>
      <c r="I21" s="24">
        <v>2500</v>
      </c>
      <c r="J21" s="24">
        <v>2000</v>
      </c>
      <c r="K21" s="24">
        <v>2000</v>
      </c>
    </row>
    <row r="22" spans="1:12" x14ac:dyDescent="0.2">
      <c r="A22" s="15" t="s">
        <v>517</v>
      </c>
      <c r="C22" s="24"/>
      <c r="D22" s="24"/>
      <c r="E22" s="24"/>
      <c r="F22" s="24"/>
      <c r="G22" s="24"/>
      <c r="H22" s="24"/>
      <c r="I22" s="24"/>
      <c r="J22" s="24"/>
      <c r="K22" s="24">
        <v>17995</v>
      </c>
    </row>
    <row r="23" spans="1:12" x14ac:dyDescent="0.2">
      <c r="A23" s="15" t="s">
        <v>518</v>
      </c>
      <c r="C23" s="24"/>
      <c r="D23" s="24"/>
      <c r="E23" s="24"/>
      <c r="F23" s="24"/>
      <c r="G23" s="24"/>
      <c r="H23" s="24"/>
      <c r="I23" s="24"/>
      <c r="J23" s="24"/>
      <c r="K23" s="24">
        <v>280878</v>
      </c>
    </row>
    <row r="24" spans="1:12" x14ac:dyDescent="0.2">
      <c r="A24" s="15" t="s">
        <v>548</v>
      </c>
      <c r="C24" s="24"/>
      <c r="D24" s="24"/>
      <c r="E24" s="24"/>
      <c r="F24" s="24"/>
      <c r="G24" s="24"/>
      <c r="H24" s="24"/>
      <c r="I24" s="24"/>
      <c r="J24" s="24"/>
      <c r="K24" s="24">
        <v>9044</v>
      </c>
    </row>
    <row r="25" spans="1:12" x14ac:dyDescent="0.2">
      <c r="A25" s="15" t="s">
        <v>499</v>
      </c>
      <c r="C25" s="24">
        <v>8000</v>
      </c>
      <c r="D25" s="24">
        <v>8000</v>
      </c>
      <c r="E25" s="24">
        <v>8000</v>
      </c>
      <c r="F25" s="24">
        <v>9000</v>
      </c>
      <c r="G25" s="60" t="s">
        <v>408</v>
      </c>
      <c r="H25" s="24">
        <v>1825</v>
      </c>
      <c r="I25" s="24">
        <v>5700</v>
      </c>
      <c r="J25" s="24">
        <v>1800</v>
      </c>
      <c r="K25" s="24">
        <v>1000</v>
      </c>
    </row>
    <row r="26" spans="1:12" x14ac:dyDescent="0.2">
      <c r="A26" s="15" t="s">
        <v>19</v>
      </c>
      <c r="C26" s="24">
        <v>7000</v>
      </c>
      <c r="D26" s="24">
        <v>5000</v>
      </c>
      <c r="E26" s="24">
        <v>5000</v>
      </c>
      <c r="F26" s="24">
        <v>6000</v>
      </c>
      <c r="G26" s="24">
        <v>6450</v>
      </c>
      <c r="H26" s="24">
        <v>6450</v>
      </c>
      <c r="I26" s="24">
        <v>6734</v>
      </c>
      <c r="J26" s="24">
        <v>3000</v>
      </c>
      <c r="K26" s="24">
        <v>4619</v>
      </c>
      <c r="L26" s="29" t="s">
        <v>408</v>
      </c>
    </row>
    <row r="27" spans="1:12" x14ac:dyDescent="0.2">
      <c r="A27" s="15" t="s">
        <v>435</v>
      </c>
      <c r="C27" s="46">
        <v>25777</v>
      </c>
      <c r="D27" s="46">
        <v>26000</v>
      </c>
      <c r="E27" s="46">
        <v>26000</v>
      </c>
      <c r="F27" s="24">
        <v>26000</v>
      </c>
      <c r="G27" s="24">
        <v>20285</v>
      </c>
      <c r="H27" s="24">
        <v>22594</v>
      </c>
      <c r="I27" s="24">
        <v>22600</v>
      </c>
      <c r="J27" s="24">
        <v>22500</v>
      </c>
      <c r="K27" s="24">
        <v>22501</v>
      </c>
      <c r="L27" s="29" t="s">
        <v>23</v>
      </c>
    </row>
    <row r="28" spans="1:12" x14ac:dyDescent="0.2">
      <c r="A28" s="15" t="s">
        <v>20</v>
      </c>
      <c r="C28" s="24">
        <v>15000</v>
      </c>
      <c r="D28" s="24">
        <v>16115</v>
      </c>
      <c r="E28" s="24">
        <v>16115</v>
      </c>
      <c r="F28" s="46">
        <v>16115</v>
      </c>
      <c r="G28" s="46">
        <v>13200</v>
      </c>
      <c r="H28" s="46">
        <v>13500</v>
      </c>
      <c r="I28" s="46">
        <v>17559</v>
      </c>
      <c r="J28" s="46">
        <v>17600</v>
      </c>
      <c r="K28" s="46">
        <v>15000</v>
      </c>
    </row>
    <row r="29" spans="1:12" x14ac:dyDescent="0.2">
      <c r="A29" s="15" t="s">
        <v>21</v>
      </c>
      <c r="C29" s="46">
        <v>7000</v>
      </c>
      <c r="D29" s="46">
        <v>6000</v>
      </c>
      <c r="E29" s="46">
        <v>6000</v>
      </c>
      <c r="F29" s="24">
        <v>6000</v>
      </c>
      <c r="G29" s="24">
        <v>1500</v>
      </c>
      <c r="H29" s="24">
        <v>2500</v>
      </c>
      <c r="I29" s="24">
        <v>2500</v>
      </c>
      <c r="J29" s="24">
        <v>2500</v>
      </c>
      <c r="K29" s="24">
        <v>3000</v>
      </c>
    </row>
    <row r="30" spans="1:12" x14ac:dyDescent="0.2">
      <c r="A30" s="15" t="s">
        <v>22</v>
      </c>
      <c r="C30" s="46">
        <v>7000</v>
      </c>
      <c r="D30" s="46">
        <v>7000</v>
      </c>
      <c r="E30" s="46">
        <v>7000</v>
      </c>
      <c r="F30" s="46">
        <v>7000</v>
      </c>
      <c r="G30" s="46">
        <v>3500</v>
      </c>
      <c r="H30" s="46">
        <v>3500</v>
      </c>
      <c r="I30" s="46">
        <v>3986</v>
      </c>
      <c r="J30" s="46">
        <v>2000</v>
      </c>
      <c r="K30" s="46">
        <v>2000</v>
      </c>
      <c r="L30" s="29" t="s">
        <v>408</v>
      </c>
    </row>
    <row r="31" spans="1:12" x14ac:dyDescent="0.2">
      <c r="A31" s="15" t="s">
        <v>498</v>
      </c>
      <c r="C31" s="24">
        <v>0</v>
      </c>
      <c r="D31" s="24">
        <v>0</v>
      </c>
      <c r="E31" s="24">
        <v>0</v>
      </c>
      <c r="F31" s="46">
        <v>0</v>
      </c>
      <c r="G31" s="46">
        <v>0</v>
      </c>
      <c r="H31" s="46">
        <v>10000</v>
      </c>
      <c r="I31" s="46">
        <v>10000</v>
      </c>
      <c r="J31" s="46">
        <v>0</v>
      </c>
      <c r="K31" s="46">
        <v>0</v>
      </c>
      <c r="L31" s="29" t="s">
        <v>408</v>
      </c>
    </row>
    <row r="32" spans="1:12" x14ac:dyDescent="0.2">
      <c r="A32" s="15" t="s">
        <v>500</v>
      </c>
      <c r="C32" s="24">
        <v>0</v>
      </c>
      <c r="D32" s="24">
        <v>0</v>
      </c>
      <c r="E32" s="24">
        <v>0</v>
      </c>
      <c r="F32" s="24">
        <v>0</v>
      </c>
      <c r="G32" s="24">
        <v>21800</v>
      </c>
      <c r="H32" s="24">
        <v>104347</v>
      </c>
      <c r="I32" s="24">
        <v>81158</v>
      </c>
      <c r="J32" s="24">
        <v>111537</v>
      </c>
      <c r="K32" s="24">
        <v>111538</v>
      </c>
    </row>
    <row r="33" spans="1:12" x14ac:dyDescent="0.2">
      <c r="A33" s="17" t="s">
        <v>24</v>
      </c>
      <c r="C33" s="24">
        <v>-20000</v>
      </c>
      <c r="D33" s="24">
        <v>-10000</v>
      </c>
      <c r="E33" s="24">
        <v>-10000</v>
      </c>
      <c r="F33" s="24">
        <v>-12000</v>
      </c>
      <c r="G33" s="24">
        <v>-20000</v>
      </c>
      <c r="H33" s="24">
        <v>-20000</v>
      </c>
      <c r="I33" s="61">
        <v>-20000</v>
      </c>
      <c r="J33" s="61">
        <v>-20000</v>
      </c>
      <c r="K33" s="61">
        <v>-20000</v>
      </c>
      <c r="L33" s="29" t="s">
        <v>408</v>
      </c>
    </row>
    <row r="34" spans="1:12" x14ac:dyDescent="0.2">
      <c r="A34" s="17" t="s">
        <v>25</v>
      </c>
      <c r="C34" s="24">
        <v>-35400</v>
      </c>
      <c r="D34" s="24">
        <v>-24000</v>
      </c>
      <c r="E34" s="24">
        <v>-24000</v>
      </c>
      <c r="F34" s="24">
        <v>-40000</v>
      </c>
      <c r="G34" s="24">
        <v>-40000</v>
      </c>
      <c r="H34" s="24">
        <v>-40000</v>
      </c>
      <c r="I34" s="24">
        <v>-40000</v>
      </c>
      <c r="J34" s="24">
        <v>-40000</v>
      </c>
      <c r="K34" s="61">
        <v>-20000</v>
      </c>
    </row>
    <row r="35" spans="1:12" x14ac:dyDescent="0.2">
      <c r="A35" s="17" t="s">
        <v>26</v>
      </c>
      <c r="C35" s="24">
        <v>-23100</v>
      </c>
      <c r="D35" s="24">
        <v>-26000</v>
      </c>
      <c r="E35" s="24">
        <v>-26000</v>
      </c>
      <c r="F35" s="24">
        <v>-40000</v>
      </c>
      <c r="G35" s="24">
        <v>-58000</v>
      </c>
      <c r="H35" s="24">
        <v>-58000</v>
      </c>
      <c r="I35" s="24">
        <v>-72000</v>
      </c>
      <c r="J35" s="24">
        <v>-130879</v>
      </c>
      <c r="K35" s="61">
        <v>-157065</v>
      </c>
      <c r="L35" s="41" t="s">
        <v>408</v>
      </c>
    </row>
    <row r="36" spans="1:12" x14ac:dyDescent="0.2">
      <c r="A36" s="18" t="s">
        <v>27</v>
      </c>
      <c r="B36" s="19"/>
      <c r="C36" s="19">
        <f t="shared" ref="C36:K36" si="0">SUM(C2:C35)</f>
        <v>2834551</v>
      </c>
      <c r="D36" s="19">
        <f t="shared" si="0"/>
        <v>2764515</v>
      </c>
      <c r="E36" s="19">
        <f t="shared" si="0"/>
        <v>2764515</v>
      </c>
      <c r="F36" s="19">
        <f t="shared" si="0"/>
        <v>2650015</v>
      </c>
      <c r="G36" s="19">
        <f t="shared" si="0"/>
        <v>3309417</v>
      </c>
      <c r="H36" s="19">
        <f t="shared" si="0"/>
        <v>3416801</v>
      </c>
      <c r="I36" s="19">
        <f t="shared" si="0"/>
        <v>3715921</v>
      </c>
      <c r="J36" s="19">
        <f t="shared" si="0"/>
        <v>4138998</v>
      </c>
      <c r="K36" s="19">
        <f t="shared" si="0"/>
        <v>4378753</v>
      </c>
      <c r="L36" s="30"/>
    </row>
    <row r="37" spans="1:12" x14ac:dyDescent="0.2">
      <c r="A37" s="18" t="s">
        <v>28</v>
      </c>
      <c r="B37" s="20"/>
      <c r="C37" s="20" t="e">
        <f>((C36-#REF!)/C36)</f>
        <v>#REF!</v>
      </c>
      <c r="D37" s="20">
        <f>((D36-C36)/D36)</f>
        <v>-2.5333919331238932E-2</v>
      </c>
      <c r="E37" s="20">
        <f>((E36-D36)/E36)</f>
        <v>0</v>
      </c>
      <c r="F37" s="20">
        <f>((F36-D36)/F36)</f>
        <v>-4.3207302600173962E-2</v>
      </c>
      <c r="G37" s="20" t="e">
        <f>((G36-#REF!)/G36)</f>
        <v>#REF!</v>
      </c>
      <c r="H37" s="20">
        <f>((H36-G36)/H36)</f>
        <v>3.1428227748704123E-2</v>
      </c>
      <c r="I37" s="20">
        <f>((I36-H36)/I36)</f>
        <v>8.0496867398418853E-2</v>
      </c>
      <c r="J37" s="20">
        <f>((J36-I36)/J36)</f>
        <v>0.1022172516150044</v>
      </c>
      <c r="K37" s="20">
        <f>((K36-J36)/K36)</f>
        <v>5.4754173162998687E-2</v>
      </c>
      <c r="L37" s="30"/>
    </row>
    <row r="38" spans="1:12" x14ac:dyDescent="0.2">
      <c r="A38" s="18"/>
      <c r="B38" s="19"/>
      <c r="F38" s="20"/>
      <c r="G38" s="20"/>
      <c r="H38" s="20"/>
      <c r="I38" s="20"/>
      <c r="J38" s="20"/>
      <c r="K38" s="20"/>
      <c r="L38" s="30"/>
    </row>
    <row r="39" spans="1:12" x14ac:dyDescent="0.2">
      <c r="A39" s="17" t="s">
        <v>29</v>
      </c>
      <c r="B39" s="21"/>
      <c r="C39" s="45">
        <f>'[1]Staff Contracts'!$B$18</f>
        <v>220019</v>
      </c>
      <c r="D39" s="45">
        <v>289578</v>
      </c>
      <c r="E39" s="45">
        <v>289578</v>
      </c>
      <c r="F39" s="45">
        <v>289578</v>
      </c>
      <c r="G39" s="45">
        <v>272535</v>
      </c>
      <c r="H39" s="45">
        <v>294748</v>
      </c>
      <c r="I39" s="45">
        <v>275220</v>
      </c>
      <c r="J39" s="45">
        <v>296700</v>
      </c>
      <c r="K39" s="45">
        <v>289255</v>
      </c>
    </row>
    <row r="40" spans="1:12" x14ac:dyDescent="0.2">
      <c r="A40" s="17" t="s">
        <v>31</v>
      </c>
      <c r="B40" s="21"/>
      <c r="C40" s="45">
        <f>'[1]Staff Contracts'!$B$21</f>
        <v>34817</v>
      </c>
      <c r="D40" s="45">
        <v>35408</v>
      </c>
      <c r="E40" s="45">
        <v>35408</v>
      </c>
      <c r="F40" s="45">
        <v>35408</v>
      </c>
      <c r="G40" s="45">
        <v>40558</v>
      </c>
      <c r="H40" s="45">
        <v>43741</v>
      </c>
      <c r="I40" s="45">
        <v>46720</v>
      </c>
      <c r="J40" s="45">
        <v>48315</v>
      </c>
      <c r="K40" s="45">
        <v>48977</v>
      </c>
      <c r="L40" s="29" t="s">
        <v>408</v>
      </c>
    </row>
    <row r="41" spans="1:12" x14ac:dyDescent="0.2">
      <c r="A41" s="15" t="s">
        <v>306</v>
      </c>
      <c r="C41" s="24">
        <v>4000</v>
      </c>
      <c r="D41" s="24">
        <v>2000</v>
      </c>
      <c r="E41" s="24">
        <v>2000</v>
      </c>
      <c r="F41" s="45">
        <v>2000</v>
      </c>
      <c r="G41" s="45">
        <v>6000</v>
      </c>
      <c r="H41" s="45">
        <v>3000</v>
      </c>
      <c r="I41" s="45">
        <v>10000</v>
      </c>
      <c r="J41" s="45">
        <v>10000</v>
      </c>
      <c r="K41" s="45">
        <v>10000</v>
      </c>
    </row>
    <row r="42" spans="1:12" x14ac:dyDescent="0.2">
      <c r="A42" s="17" t="s">
        <v>375</v>
      </c>
      <c r="C42" s="24">
        <v>8000</v>
      </c>
      <c r="D42" s="24">
        <v>8000</v>
      </c>
      <c r="E42" s="24">
        <v>8000</v>
      </c>
      <c r="F42" s="24">
        <v>10000</v>
      </c>
      <c r="G42" s="24">
        <v>20000</v>
      </c>
      <c r="H42" s="24">
        <v>20000</v>
      </c>
      <c r="I42" s="24">
        <v>10000</v>
      </c>
      <c r="J42" s="24">
        <v>20000</v>
      </c>
      <c r="K42" s="24">
        <v>20000</v>
      </c>
    </row>
    <row r="43" spans="1:12" x14ac:dyDescent="0.2">
      <c r="A43" s="17" t="s">
        <v>30</v>
      </c>
      <c r="B43" s="21"/>
      <c r="C43" s="45">
        <f>'[1]Staff Contracts'!$E$20</f>
        <v>16391</v>
      </c>
      <c r="D43" s="45">
        <v>8695</v>
      </c>
      <c r="E43" s="45">
        <v>8695</v>
      </c>
      <c r="F43" s="24">
        <v>0</v>
      </c>
      <c r="G43" s="24">
        <v>45192</v>
      </c>
      <c r="H43" s="24">
        <v>47452</v>
      </c>
      <c r="I43" s="24">
        <v>38161</v>
      </c>
      <c r="J43" s="24">
        <v>51000</v>
      </c>
      <c r="K43" s="24">
        <v>51113</v>
      </c>
      <c r="L43" s="29" t="s">
        <v>520</v>
      </c>
    </row>
    <row r="44" spans="1:12" x14ac:dyDescent="0.2">
      <c r="A44" s="15" t="s">
        <v>401</v>
      </c>
      <c r="C44" s="46">
        <v>7000</v>
      </c>
      <c r="D44" s="46">
        <v>7000</v>
      </c>
      <c r="E44" s="46">
        <v>7000</v>
      </c>
      <c r="F44" s="45">
        <v>5000</v>
      </c>
      <c r="G44" s="45">
        <v>5000</v>
      </c>
      <c r="H44" s="45">
        <v>5000</v>
      </c>
      <c r="I44" s="45">
        <v>6500</v>
      </c>
      <c r="J44" s="45">
        <v>20000</v>
      </c>
      <c r="K44" s="45">
        <v>25000</v>
      </c>
      <c r="L44" s="31"/>
    </row>
    <row r="45" spans="1:12" x14ac:dyDescent="0.2">
      <c r="A45" s="15" t="s">
        <v>32</v>
      </c>
      <c r="C45" s="24">
        <f>ROUND(C39*Notes!$C$4,0)</f>
        <v>55005</v>
      </c>
      <c r="D45" s="24">
        <v>70928</v>
      </c>
      <c r="E45" s="24">
        <v>70928</v>
      </c>
      <c r="F45" s="46">
        <v>86873</v>
      </c>
      <c r="G45" s="46">
        <v>103563</v>
      </c>
      <c r="H45" s="46">
        <v>112005</v>
      </c>
      <c r="I45" s="46">
        <v>104584</v>
      </c>
      <c r="J45" s="46">
        <v>112746</v>
      </c>
      <c r="K45" s="46">
        <v>109917</v>
      </c>
      <c r="L45" s="29" t="s">
        <v>441</v>
      </c>
    </row>
    <row r="46" spans="1:12" x14ac:dyDescent="0.2">
      <c r="A46" s="15" t="s">
        <v>34</v>
      </c>
      <c r="C46" s="24">
        <f>ROUND(C40*Notes!$C$4,0)</f>
        <v>8704</v>
      </c>
      <c r="D46" s="24">
        <v>8829</v>
      </c>
      <c r="E46" s="24">
        <v>8829</v>
      </c>
      <c r="F46" s="24">
        <v>10622</v>
      </c>
      <c r="G46" s="24">
        <v>15412</v>
      </c>
      <c r="H46" s="24">
        <v>16622</v>
      </c>
      <c r="I46" s="24">
        <v>17754</v>
      </c>
      <c r="J46" s="24">
        <v>18360</v>
      </c>
      <c r="K46" s="24">
        <v>18611</v>
      </c>
      <c r="L46" s="29" t="s">
        <v>441</v>
      </c>
    </row>
    <row r="47" spans="1:12" x14ac:dyDescent="0.2">
      <c r="A47" s="15" t="s">
        <v>307</v>
      </c>
      <c r="C47" s="24">
        <f>ROUND(C41*Notes!$C$4,0)</f>
        <v>1000</v>
      </c>
      <c r="D47" s="24">
        <v>1000</v>
      </c>
      <c r="E47" s="24">
        <v>1000</v>
      </c>
      <c r="F47" s="24">
        <v>1000</v>
      </c>
      <c r="G47" s="24">
        <v>1500</v>
      </c>
      <c r="H47" s="24">
        <v>750</v>
      </c>
      <c r="I47" s="24">
        <v>2500</v>
      </c>
      <c r="J47" s="24">
        <v>2500</v>
      </c>
      <c r="K47" s="24">
        <v>2500</v>
      </c>
      <c r="L47" s="29" t="s">
        <v>378</v>
      </c>
    </row>
    <row r="48" spans="1:12" x14ac:dyDescent="0.2">
      <c r="A48" s="15" t="s">
        <v>327</v>
      </c>
      <c r="C48" s="24">
        <f>ROUND(C42*Notes!$C$4,0)</f>
        <v>2000</v>
      </c>
      <c r="D48" s="24">
        <v>2000</v>
      </c>
      <c r="E48" s="24">
        <v>2000</v>
      </c>
      <c r="F48" s="24">
        <v>2000</v>
      </c>
      <c r="G48" s="24">
        <v>5000</v>
      </c>
      <c r="H48" s="24">
        <v>5000</v>
      </c>
      <c r="I48" s="24">
        <v>2500</v>
      </c>
      <c r="J48" s="24">
        <v>7600</v>
      </c>
      <c r="K48" s="24">
        <v>5000</v>
      </c>
      <c r="L48" s="29" t="s">
        <v>378</v>
      </c>
    </row>
    <row r="49" spans="1:12" x14ac:dyDescent="0.2">
      <c r="A49" s="15" t="s">
        <v>323</v>
      </c>
      <c r="C49" s="24">
        <f>ROUND(C44*Notes!$C$4,0)</f>
        <v>1750</v>
      </c>
      <c r="D49" s="24">
        <v>1750</v>
      </c>
      <c r="E49" s="24">
        <v>1750</v>
      </c>
      <c r="F49" s="24">
        <v>1250</v>
      </c>
      <c r="G49" s="24">
        <v>1250</v>
      </c>
      <c r="H49" s="24">
        <v>1250</v>
      </c>
      <c r="I49" s="24">
        <v>2470</v>
      </c>
      <c r="J49" s="24">
        <v>7600</v>
      </c>
      <c r="K49" s="24">
        <v>5000</v>
      </c>
      <c r="L49" s="29" t="s">
        <v>378</v>
      </c>
    </row>
    <row r="50" spans="1:12" x14ac:dyDescent="0.2">
      <c r="A50" s="15" t="s">
        <v>33</v>
      </c>
      <c r="C50" s="24">
        <f>ROUND(C43*Notes!$C$4,0)</f>
        <v>4098</v>
      </c>
      <c r="D50" s="24">
        <v>2500</v>
      </c>
      <c r="E50" s="24">
        <v>2500</v>
      </c>
      <c r="F50" s="24">
        <v>0</v>
      </c>
      <c r="G50" s="24">
        <v>17173</v>
      </c>
      <c r="H50" s="24">
        <v>18032</v>
      </c>
      <c r="I50" s="24">
        <v>14121</v>
      </c>
      <c r="J50" s="24">
        <v>19380</v>
      </c>
      <c r="K50" s="24">
        <v>19423</v>
      </c>
      <c r="L50" s="29" t="s">
        <v>442</v>
      </c>
    </row>
    <row r="51" spans="1:12" x14ac:dyDescent="0.2">
      <c r="A51" s="15" t="s">
        <v>279</v>
      </c>
      <c r="B51" s="33"/>
      <c r="C51" s="46">
        <v>1000</v>
      </c>
      <c r="D51" s="46">
        <v>1000</v>
      </c>
      <c r="E51" s="46">
        <v>1000</v>
      </c>
      <c r="F51" s="24">
        <v>5000</v>
      </c>
      <c r="G51" s="24">
        <v>5350</v>
      </c>
      <c r="H51" s="24">
        <v>5000</v>
      </c>
      <c r="I51" s="24">
        <v>10000</v>
      </c>
      <c r="J51" s="24">
        <v>10000</v>
      </c>
      <c r="K51" s="24">
        <v>10000</v>
      </c>
    </row>
    <row r="52" spans="1:12" x14ac:dyDescent="0.2">
      <c r="A52" s="39" t="s">
        <v>467</v>
      </c>
      <c r="B52" s="35"/>
      <c r="C52" s="57">
        <f>ROUND(SUM([2]Sheet3!$H$16),0)</f>
        <v>3034</v>
      </c>
      <c r="D52" s="57">
        <v>3034</v>
      </c>
      <c r="E52" s="57">
        <v>3034</v>
      </c>
      <c r="F52" s="46">
        <v>3100</v>
      </c>
      <c r="G52" s="46">
        <v>10000</v>
      </c>
      <c r="H52" s="46">
        <v>10000</v>
      </c>
      <c r="I52" s="46">
        <v>12000</v>
      </c>
      <c r="J52" s="46">
        <v>12000</v>
      </c>
      <c r="K52" s="46">
        <v>5000</v>
      </c>
    </row>
    <row r="53" spans="1:12" x14ac:dyDescent="0.2">
      <c r="A53" s="39" t="s">
        <v>297</v>
      </c>
      <c r="B53" s="27"/>
      <c r="C53" s="24">
        <v>100</v>
      </c>
      <c r="D53" s="24">
        <v>100</v>
      </c>
      <c r="E53" s="24">
        <v>100</v>
      </c>
      <c r="F53" s="57">
        <v>100</v>
      </c>
      <c r="G53" s="57">
        <v>100</v>
      </c>
      <c r="H53" s="57">
        <v>100</v>
      </c>
      <c r="I53" s="57">
        <v>100</v>
      </c>
      <c r="J53" s="57">
        <v>500</v>
      </c>
      <c r="K53" s="57">
        <v>300</v>
      </c>
    </row>
    <row r="54" spans="1:12" x14ac:dyDescent="0.2">
      <c r="A54" s="39" t="s">
        <v>318</v>
      </c>
      <c r="B54" s="27"/>
      <c r="C54" s="46">
        <v>19000</v>
      </c>
      <c r="D54" s="46">
        <v>14000</v>
      </c>
      <c r="E54" s="46">
        <v>14000</v>
      </c>
      <c r="F54" s="24">
        <v>2000</v>
      </c>
      <c r="G54" s="24">
        <v>20000</v>
      </c>
      <c r="H54" s="24">
        <v>20000</v>
      </c>
      <c r="I54" s="24">
        <v>26000</v>
      </c>
      <c r="J54" s="24">
        <v>30000</v>
      </c>
      <c r="K54" s="24">
        <v>20000</v>
      </c>
    </row>
    <row r="55" spans="1:12" x14ac:dyDescent="0.2">
      <c r="A55" s="15" t="s">
        <v>35</v>
      </c>
      <c r="B55" s="27"/>
      <c r="C55" s="46">
        <v>2500</v>
      </c>
      <c r="D55" s="46">
        <v>2500</v>
      </c>
      <c r="E55" s="46">
        <v>2500</v>
      </c>
      <c r="F55" s="46">
        <v>2500</v>
      </c>
      <c r="G55" s="46">
        <v>1500</v>
      </c>
      <c r="H55" s="46">
        <v>1500</v>
      </c>
      <c r="I55" s="46">
        <v>0</v>
      </c>
      <c r="J55" s="46">
        <v>0</v>
      </c>
      <c r="K55" s="46">
        <v>0</v>
      </c>
    </row>
    <row r="56" spans="1:12" x14ac:dyDescent="0.2">
      <c r="A56" s="15" t="s">
        <v>328</v>
      </c>
      <c r="B56" s="27"/>
      <c r="C56" s="24">
        <v>300</v>
      </c>
      <c r="D56" s="24">
        <v>300</v>
      </c>
      <c r="E56" s="24">
        <v>300</v>
      </c>
      <c r="F56" s="46">
        <v>300</v>
      </c>
      <c r="G56" s="46">
        <v>300</v>
      </c>
      <c r="H56" s="46">
        <v>300</v>
      </c>
      <c r="I56" s="46">
        <v>800</v>
      </c>
      <c r="J56" s="46">
        <v>800</v>
      </c>
      <c r="K56" s="46">
        <v>800</v>
      </c>
    </row>
    <row r="57" spans="1:12" x14ac:dyDescent="0.2">
      <c r="A57" s="15" t="s">
        <v>36</v>
      </c>
      <c r="B57" s="27"/>
      <c r="C57" s="24">
        <v>7800</v>
      </c>
      <c r="D57" s="24">
        <v>5000</v>
      </c>
      <c r="E57" s="24">
        <v>5000</v>
      </c>
      <c r="F57" s="24">
        <v>5000</v>
      </c>
      <c r="G57" s="24">
        <v>10000</v>
      </c>
      <c r="H57" s="24">
        <v>10000</v>
      </c>
      <c r="I57" s="24">
        <v>10500</v>
      </c>
      <c r="J57" s="24">
        <v>12000</v>
      </c>
      <c r="K57" s="24">
        <v>12000</v>
      </c>
    </row>
    <row r="58" spans="1:12" x14ac:dyDescent="0.2">
      <c r="A58" s="15" t="s">
        <v>38</v>
      </c>
      <c r="B58" s="27"/>
      <c r="C58" s="24">
        <v>500</v>
      </c>
      <c r="D58" s="24">
        <v>500</v>
      </c>
      <c r="E58" s="24">
        <v>500</v>
      </c>
      <c r="F58" s="24">
        <v>500</v>
      </c>
      <c r="G58" s="24">
        <v>100</v>
      </c>
      <c r="H58" s="24">
        <v>100</v>
      </c>
      <c r="I58" s="24">
        <v>100</v>
      </c>
      <c r="J58" s="24">
        <v>500</v>
      </c>
      <c r="K58" s="24">
        <v>500</v>
      </c>
    </row>
    <row r="59" spans="1:12" x14ac:dyDescent="0.2">
      <c r="A59" s="39" t="s">
        <v>419</v>
      </c>
      <c r="B59" s="27"/>
      <c r="C59" s="24">
        <v>1000</v>
      </c>
      <c r="D59" s="24">
        <v>1000</v>
      </c>
      <c r="E59" s="24">
        <v>1000</v>
      </c>
      <c r="F59" s="24">
        <v>1000</v>
      </c>
      <c r="G59" s="24">
        <v>1000</v>
      </c>
      <c r="H59" s="24">
        <v>3000</v>
      </c>
      <c r="I59" s="24">
        <v>1000</v>
      </c>
      <c r="J59" s="24">
        <v>1000</v>
      </c>
      <c r="K59" s="24">
        <v>1000</v>
      </c>
    </row>
    <row r="60" spans="1:12" x14ac:dyDescent="0.2">
      <c r="A60" s="39" t="s">
        <v>478</v>
      </c>
      <c r="B60" s="27"/>
      <c r="C60" s="24">
        <v>250</v>
      </c>
      <c r="D60" s="24">
        <v>300</v>
      </c>
      <c r="E60" s="24">
        <v>300</v>
      </c>
      <c r="F60" s="24">
        <v>300</v>
      </c>
      <c r="G60" s="24">
        <v>1200</v>
      </c>
      <c r="H60" s="24">
        <v>1000</v>
      </c>
      <c r="I60" s="24">
        <v>500</v>
      </c>
      <c r="J60" s="24">
        <v>500</v>
      </c>
      <c r="K60" s="24">
        <v>500</v>
      </c>
    </row>
    <row r="61" spans="1:12" x14ac:dyDescent="0.2">
      <c r="A61" s="39" t="s">
        <v>308</v>
      </c>
      <c r="B61" s="27"/>
      <c r="C61" s="24">
        <v>1000</v>
      </c>
      <c r="D61" s="24">
        <v>1000</v>
      </c>
      <c r="E61" s="24">
        <v>1000</v>
      </c>
      <c r="F61" s="24">
        <v>500</v>
      </c>
      <c r="G61" s="24">
        <v>1000</v>
      </c>
      <c r="H61" s="24">
        <v>500</v>
      </c>
      <c r="I61" s="24">
        <v>500</v>
      </c>
      <c r="J61" s="24">
        <v>1000</v>
      </c>
      <c r="K61" s="24">
        <v>1000</v>
      </c>
    </row>
    <row r="62" spans="1:12" x14ac:dyDescent="0.2">
      <c r="A62" s="15" t="s">
        <v>37</v>
      </c>
      <c r="B62" s="27"/>
      <c r="C62" s="24">
        <v>700</v>
      </c>
      <c r="D62" s="24">
        <v>700</v>
      </c>
      <c r="E62" s="24">
        <v>700</v>
      </c>
      <c r="F62" s="24">
        <v>500</v>
      </c>
      <c r="G62" s="24">
        <v>300</v>
      </c>
      <c r="H62" s="24">
        <v>300</v>
      </c>
      <c r="I62" s="24">
        <v>500</v>
      </c>
      <c r="J62" s="24">
        <v>500</v>
      </c>
      <c r="K62" s="24">
        <v>500</v>
      </c>
    </row>
    <row r="63" spans="1:12" x14ac:dyDescent="0.2">
      <c r="A63" s="15" t="s">
        <v>39</v>
      </c>
      <c r="B63" s="27"/>
      <c r="C63" s="24">
        <v>700</v>
      </c>
      <c r="D63" s="24">
        <v>700</v>
      </c>
      <c r="E63" s="24">
        <v>700</v>
      </c>
      <c r="F63" s="24">
        <v>500</v>
      </c>
      <c r="G63" s="24">
        <v>300</v>
      </c>
      <c r="H63" s="24">
        <v>300</v>
      </c>
      <c r="I63" s="24">
        <v>500</v>
      </c>
      <c r="J63" s="24">
        <v>500</v>
      </c>
      <c r="K63" s="24">
        <v>500</v>
      </c>
    </row>
    <row r="64" spans="1:12" x14ac:dyDescent="0.2">
      <c r="A64" s="15" t="s">
        <v>40</v>
      </c>
      <c r="B64" s="27"/>
      <c r="C64" s="24">
        <v>700</v>
      </c>
      <c r="D64" s="24">
        <v>700</v>
      </c>
      <c r="E64" s="24">
        <v>700</v>
      </c>
      <c r="F64" s="24">
        <v>500</v>
      </c>
      <c r="G64" s="24">
        <v>300</v>
      </c>
      <c r="H64" s="24">
        <v>300</v>
      </c>
      <c r="I64" s="24">
        <v>500</v>
      </c>
      <c r="J64" s="24">
        <v>500</v>
      </c>
      <c r="K64" s="24">
        <v>500</v>
      </c>
    </row>
    <row r="65" spans="1:12" x14ac:dyDescent="0.2">
      <c r="A65" s="15" t="s">
        <v>41</v>
      </c>
      <c r="B65" s="27"/>
      <c r="C65" s="24">
        <v>700</v>
      </c>
      <c r="D65" s="24">
        <v>700</v>
      </c>
      <c r="E65" s="24">
        <v>700</v>
      </c>
      <c r="F65" s="24">
        <v>500</v>
      </c>
      <c r="G65" s="24">
        <v>300</v>
      </c>
      <c r="H65" s="24">
        <v>300</v>
      </c>
      <c r="I65" s="24">
        <v>500</v>
      </c>
      <c r="J65" s="24">
        <v>500</v>
      </c>
      <c r="K65" s="24">
        <v>500</v>
      </c>
    </row>
    <row r="66" spans="1:12" x14ac:dyDescent="0.2">
      <c r="A66" s="15" t="s">
        <v>42</v>
      </c>
      <c r="B66" s="27"/>
      <c r="C66" s="24">
        <v>700</v>
      </c>
      <c r="D66" s="24">
        <v>700</v>
      </c>
      <c r="E66" s="24">
        <v>700</v>
      </c>
      <c r="F66" s="24">
        <v>500</v>
      </c>
      <c r="G66" s="24">
        <v>300</v>
      </c>
      <c r="H66" s="24">
        <v>300</v>
      </c>
      <c r="I66" s="24">
        <v>500</v>
      </c>
      <c r="J66" s="24">
        <v>500</v>
      </c>
      <c r="K66" s="24">
        <v>500</v>
      </c>
    </row>
    <row r="67" spans="1:12" x14ac:dyDescent="0.2">
      <c r="A67" s="15" t="s">
        <v>43</v>
      </c>
      <c r="B67" s="27"/>
      <c r="C67" s="24">
        <v>700</v>
      </c>
      <c r="D67" s="24">
        <v>700</v>
      </c>
      <c r="E67" s="24">
        <v>700</v>
      </c>
      <c r="F67" s="24">
        <v>500</v>
      </c>
      <c r="G67" s="24">
        <v>300</v>
      </c>
      <c r="H67" s="24">
        <v>300</v>
      </c>
      <c r="I67" s="24">
        <v>500</v>
      </c>
      <c r="J67" s="24">
        <v>500</v>
      </c>
      <c r="K67" s="24">
        <v>500</v>
      </c>
    </row>
    <row r="68" spans="1:12" x14ac:dyDescent="0.2">
      <c r="A68" s="15" t="s">
        <v>44</v>
      </c>
      <c r="B68" s="27"/>
      <c r="C68" s="24">
        <v>700</v>
      </c>
      <c r="D68" s="24">
        <v>700</v>
      </c>
      <c r="E68" s="24">
        <v>700</v>
      </c>
      <c r="F68" s="24">
        <v>500</v>
      </c>
      <c r="G68" s="24">
        <v>300</v>
      </c>
      <c r="H68" s="24">
        <v>300</v>
      </c>
      <c r="I68" s="24">
        <v>500</v>
      </c>
      <c r="J68" s="24">
        <v>500</v>
      </c>
      <c r="K68" s="24">
        <v>500</v>
      </c>
    </row>
    <row r="69" spans="1:12" x14ac:dyDescent="0.2">
      <c r="A69" s="15" t="s">
        <v>45</v>
      </c>
      <c r="B69" s="27"/>
      <c r="C69" s="24">
        <v>16000</v>
      </c>
      <c r="D69" s="24">
        <v>5000</v>
      </c>
      <c r="E69" s="24">
        <v>5000</v>
      </c>
      <c r="F69" s="24">
        <v>4000</v>
      </c>
      <c r="G69" s="24">
        <v>20569</v>
      </c>
      <c r="H69" s="24">
        <v>10000</v>
      </c>
      <c r="I69" s="24">
        <v>10000</v>
      </c>
      <c r="J69" s="24">
        <v>12000</v>
      </c>
      <c r="K69" s="24">
        <v>15000</v>
      </c>
    </row>
    <row r="70" spans="1:12" x14ac:dyDescent="0.2">
      <c r="A70" s="15" t="s">
        <v>46</v>
      </c>
      <c r="C70" s="24">
        <v>0</v>
      </c>
      <c r="D70" s="24">
        <v>841</v>
      </c>
      <c r="E70" s="24">
        <v>841</v>
      </c>
      <c r="F70" s="24">
        <v>841</v>
      </c>
      <c r="G70" s="24">
        <v>450</v>
      </c>
      <c r="H70" s="24">
        <v>650</v>
      </c>
      <c r="I70" s="24">
        <v>1000</v>
      </c>
      <c r="J70" s="24">
        <v>1500</v>
      </c>
      <c r="K70" s="24">
        <v>1500</v>
      </c>
    </row>
    <row r="71" spans="1:12" x14ac:dyDescent="0.2">
      <c r="A71" s="15" t="s">
        <v>47</v>
      </c>
      <c r="C71" s="24">
        <v>11000</v>
      </c>
      <c r="D71" s="24">
        <v>851.5</v>
      </c>
      <c r="E71" s="24">
        <v>851.5</v>
      </c>
      <c r="F71" s="24">
        <v>851.5</v>
      </c>
      <c r="G71" s="24">
        <v>400</v>
      </c>
      <c r="H71" s="24">
        <v>400</v>
      </c>
      <c r="I71" s="24">
        <v>0</v>
      </c>
      <c r="J71" s="24">
        <v>5000</v>
      </c>
      <c r="K71" s="24">
        <v>5000</v>
      </c>
    </row>
    <row r="72" spans="1:12" x14ac:dyDescent="0.2">
      <c r="A72" s="15" t="s">
        <v>48</v>
      </c>
      <c r="C72" s="24">
        <v>700</v>
      </c>
      <c r="D72" s="24">
        <v>900</v>
      </c>
      <c r="E72" s="24">
        <v>900</v>
      </c>
      <c r="F72" s="24">
        <v>700</v>
      </c>
      <c r="G72" s="24">
        <v>300</v>
      </c>
      <c r="H72" s="24">
        <v>300</v>
      </c>
      <c r="I72" s="24">
        <v>500</v>
      </c>
      <c r="J72" s="24">
        <v>1000</v>
      </c>
      <c r="K72" s="24">
        <v>1000</v>
      </c>
    </row>
    <row r="73" spans="1:12" x14ac:dyDescent="0.2">
      <c r="A73" s="15" t="s">
        <v>49</v>
      </c>
      <c r="C73" s="24">
        <v>500</v>
      </c>
      <c r="D73" s="24">
        <v>500</v>
      </c>
      <c r="E73" s="24">
        <v>500</v>
      </c>
      <c r="F73" s="24">
        <v>500</v>
      </c>
      <c r="G73" s="24">
        <v>0</v>
      </c>
      <c r="H73" s="24">
        <v>0</v>
      </c>
      <c r="I73" s="24">
        <v>0</v>
      </c>
      <c r="J73" s="24">
        <v>1000</v>
      </c>
      <c r="K73" s="24">
        <v>1000</v>
      </c>
    </row>
    <row r="74" spans="1:12" x14ac:dyDescent="0.2">
      <c r="A74" s="15" t="s">
        <v>50</v>
      </c>
      <c r="B74" s="27"/>
      <c r="C74" s="24">
        <v>500</v>
      </c>
      <c r="D74" s="24">
        <v>500</v>
      </c>
      <c r="E74" s="24">
        <v>500</v>
      </c>
      <c r="F74" s="24">
        <v>500</v>
      </c>
      <c r="G74" s="24">
        <v>300</v>
      </c>
      <c r="H74" s="24">
        <v>300</v>
      </c>
      <c r="I74" s="24">
        <v>500</v>
      </c>
      <c r="J74" s="24">
        <v>500</v>
      </c>
      <c r="K74" s="24">
        <v>500</v>
      </c>
    </row>
    <row r="75" spans="1:12" x14ac:dyDescent="0.2">
      <c r="A75" s="15" t="s">
        <v>51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x14ac:dyDescent="0.2">
      <c r="A76" s="15" t="s">
        <v>52</v>
      </c>
      <c r="C76" s="24">
        <v>400</v>
      </c>
      <c r="D76" s="24">
        <v>400</v>
      </c>
      <c r="E76" s="24">
        <v>400</v>
      </c>
      <c r="F76" s="24">
        <v>400</v>
      </c>
      <c r="G76" s="24">
        <v>1000</v>
      </c>
      <c r="H76" s="24">
        <v>1250</v>
      </c>
      <c r="I76" s="24">
        <v>500</v>
      </c>
      <c r="J76" s="24">
        <v>500</v>
      </c>
      <c r="K76" s="24">
        <v>500</v>
      </c>
    </row>
    <row r="77" spans="1:12" x14ac:dyDescent="0.2">
      <c r="A77" s="15" t="s">
        <v>53</v>
      </c>
      <c r="C77" s="24">
        <v>1250</v>
      </c>
      <c r="D77" s="24">
        <v>1250</v>
      </c>
      <c r="E77" s="24">
        <v>1250</v>
      </c>
      <c r="F77" s="24">
        <v>1250</v>
      </c>
      <c r="G77" s="24">
        <v>0</v>
      </c>
      <c r="H77" s="24">
        <v>0</v>
      </c>
      <c r="I77" s="24">
        <v>0</v>
      </c>
      <c r="J77" s="24">
        <v>500</v>
      </c>
      <c r="K77" s="24">
        <v>500</v>
      </c>
    </row>
    <row r="78" spans="1:12" x14ac:dyDescent="0.2">
      <c r="A78" s="15" t="s">
        <v>54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500</v>
      </c>
      <c r="J78" s="24">
        <v>500</v>
      </c>
      <c r="K78" s="24">
        <v>500</v>
      </c>
    </row>
    <row r="79" spans="1:12" x14ac:dyDescent="0.2">
      <c r="A79" s="15" t="s">
        <v>280</v>
      </c>
      <c r="B79" s="21"/>
      <c r="C79" s="45">
        <f>'[1]Staff Contracts'!$E$38+('[1]Staff Contracts'!$E$35*0.5)</f>
        <v>25588</v>
      </c>
      <c r="D79" s="45">
        <v>26356</v>
      </c>
      <c r="E79" s="45">
        <v>26356</v>
      </c>
      <c r="F79" s="24">
        <v>10000</v>
      </c>
      <c r="G79" s="24">
        <v>18625</v>
      </c>
      <c r="H79" s="24">
        <v>19556</v>
      </c>
      <c r="I79" s="24">
        <v>20075</v>
      </c>
      <c r="J79" s="24">
        <v>22515</v>
      </c>
      <c r="K79" s="24">
        <v>22681</v>
      </c>
      <c r="L79" s="29" t="s">
        <v>471</v>
      </c>
    </row>
    <row r="80" spans="1:12" x14ac:dyDescent="0.2">
      <c r="A80" s="15" t="s">
        <v>281</v>
      </c>
      <c r="C80" s="24">
        <f>ROUND(C79*Notes!$C$4,0)</f>
        <v>6397</v>
      </c>
      <c r="D80" s="24">
        <v>6500</v>
      </c>
      <c r="E80" s="24">
        <v>6500</v>
      </c>
      <c r="F80" s="45">
        <v>2500</v>
      </c>
      <c r="G80" s="45">
        <v>7077</v>
      </c>
      <c r="H80" s="45">
        <v>7432</v>
      </c>
      <c r="I80" s="45">
        <v>7629</v>
      </c>
      <c r="J80" s="45">
        <v>8556</v>
      </c>
      <c r="K80" s="45">
        <v>8619</v>
      </c>
      <c r="L80" s="29" t="s">
        <v>443</v>
      </c>
    </row>
    <row r="81" spans="1:12" x14ac:dyDescent="0.2">
      <c r="A81" s="15" t="s">
        <v>55</v>
      </c>
      <c r="B81" s="27"/>
      <c r="C81" s="46">
        <v>250</v>
      </c>
      <c r="D81" s="46">
        <v>500</v>
      </c>
      <c r="E81" s="46">
        <v>500</v>
      </c>
      <c r="F81" s="24">
        <v>500</v>
      </c>
      <c r="G81" s="24">
        <v>250</v>
      </c>
      <c r="H81" s="24">
        <v>300</v>
      </c>
      <c r="I81" s="24">
        <v>500</v>
      </c>
      <c r="J81" s="24">
        <v>500</v>
      </c>
      <c r="K81" s="24">
        <v>500</v>
      </c>
    </row>
    <row r="82" spans="1:12" x14ac:dyDescent="0.2">
      <c r="A82" s="15" t="s">
        <v>277</v>
      </c>
      <c r="B82" s="21"/>
      <c r="C82" s="45">
        <f>'[1]Staff Contracts'!$B$25</f>
        <v>35517</v>
      </c>
      <c r="D82" s="45">
        <v>37108</v>
      </c>
      <c r="E82" s="45">
        <v>37108</v>
      </c>
      <c r="F82" s="46">
        <v>37108</v>
      </c>
      <c r="G82" s="46">
        <v>10506</v>
      </c>
      <c r="H82" s="46">
        <v>11031</v>
      </c>
      <c r="I82" s="46">
        <v>11588</v>
      </c>
      <c r="J82" s="46">
        <v>11820</v>
      </c>
      <c r="K82" s="46">
        <v>11938</v>
      </c>
    </row>
    <row r="83" spans="1:12" x14ac:dyDescent="0.2">
      <c r="A83" s="15" t="s">
        <v>278</v>
      </c>
      <c r="C83" s="24">
        <f>ROUND(C82*Notes!$C$4,0)</f>
        <v>8879</v>
      </c>
      <c r="D83" s="24">
        <v>9152</v>
      </c>
      <c r="E83" s="24">
        <v>9152</v>
      </c>
      <c r="F83" s="45">
        <v>9152</v>
      </c>
      <c r="G83" s="45">
        <v>3992</v>
      </c>
      <c r="H83" s="45">
        <v>4192</v>
      </c>
      <c r="I83" s="45">
        <v>4404</v>
      </c>
      <c r="J83" s="45">
        <v>4492</v>
      </c>
      <c r="K83" s="45">
        <v>4536</v>
      </c>
      <c r="L83" s="29" t="s">
        <v>443</v>
      </c>
    </row>
    <row r="84" spans="1:12" x14ac:dyDescent="0.2">
      <c r="A84" s="15" t="s">
        <v>549</v>
      </c>
      <c r="B84" s="27"/>
      <c r="C84" s="24">
        <v>300</v>
      </c>
      <c r="D84" s="24">
        <v>300</v>
      </c>
      <c r="E84" s="24">
        <v>300</v>
      </c>
      <c r="F84" s="24">
        <v>300</v>
      </c>
      <c r="G84" s="24">
        <v>0</v>
      </c>
      <c r="H84" s="24">
        <v>0</v>
      </c>
      <c r="I84" s="24">
        <v>0</v>
      </c>
      <c r="J84" s="24">
        <v>0</v>
      </c>
      <c r="K84" s="24">
        <v>3500</v>
      </c>
    </row>
    <row r="85" spans="1:12" x14ac:dyDescent="0.2">
      <c r="A85" s="15" t="s">
        <v>56</v>
      </c>
      <c r="C85" s="24">
        <v>1500</v>
      </c>
      <c r="D85" s="24">
        <v>1500</v>
      </c>
      <c r="E85" s="24">
        <v>1500</v>
      </c>
      <c r="F85" s="24">
        <v>1500</v>
      </c>
      <c r="G85" s="24">
        <v>400</v>
      </c>
      <c r="H85" s="24">
        <v>400</v>
      </c>
      <c r="I85" s="24">
        <v>500</v>
      </c>
      <c r="J85" s="24">
        <v>500</v>
      </c>
      <c r="K85" s="24">
        <v>500</v>
      </c>
    </row>
    <row r="86" spans="1:12" x14ac:dyDescent="0.2">
      <c r="A86" s="15" t="s">
        <v>57</v>
      </c>
      <c r="C86" s="24">
        <v>2000</v>
      </c>
      <c r="D86" s="24">
        <v>2000</v>
      </c>
      <c r="E86" s="24">
        <v>2000</v>
      </c>
      <c r="F86" s="24">
        <v>1000</v>
      </c>
      <c r="G86" s="24">
        <v>300</v>
      </c>
      <c r="H86" s="24">
        <v>300</v>
      </c>
      <c r="I86" s="24">
        <v>500</v>
      </c>
      <c r="J86" s="24">
        <v>500</v>
      </c>
      <c r="K86" s="24">
        <v>500</v>
      </c>
    </row>
    <row r="87" spans="1:12" x14ac:dyDescent="0.2">
      <c r="A87" s="15" t="s">
        <v>329</v>
      </c>
      <c r="C87" s="24">
        <v>2500</v>
      </c>
      <c r="D87" s="24">
        <v>1000</v>
      </c>
      <c r="E87" s="24">
        <v>1000</v>
      </c>
      <c r="F87" s="24">
        <v>1000</v>
      </c>
      <c r="G87" s="24">
        <v>300</v>
      </c>
      <c r="H87" s="24">
        <v>300</v>
      </c>
      <c r="I87" s="24">
        <v>500</v>
      </c>
      <c r="J87" s="24">
        <v>500</v>
      </c>
      <c r="K87" s="24">
        <v>500</v>
      </c>
    </row>
    <row r="88" spans="1:12" x14ac:dyDescent="0.2">
      <c r="A88" s="18" t="s">
        <v>58</v>
      </c>
      <c r="B88" s="19"/>
      <c r="C88" s="19">
        <f t="shared" ref="C88:K88" si="1">SUM(C39:C87)</f>
        <v>517449</v>
      </c>
      <c r="D88" s="19">
        <f t="shared" si="1"/>
        <v>565980.5</v>
      </c>
      <c r="E88" s="19">
        <f t="shared" si="1"/>
        <v>565980.5</v>
      </c>
      <c r="F88" s="19">
        <f t="shared" si="1"/>
        <v>539633.5</v>
      </c>
      <c r="G88" s="19">
        <f t="shared" si="1"/>
        <v>650302</v>
      </c>
      <c r="H88" s="19">
        <f t="shared" si="1"/>
        <v>677611</v>
      </c>
      <c r="I88" s="19">
        <f t="shared" si="1"/>
        <v>654226</v>
      </c>
      <c r="J88" s="19">
        <f t="shared" si="1"/>
        <v>757884</v>
      </c>
      <c r="K88" s="19">
        <f t="shared" si="1"/>
        <v>738170</v>
      </c>
      <c r="L88" s="30"/>
    </row>
    <row r="89" spans="1:12" x14ac:dyDescent="0.2">
      <c r="A89" s="17" t="s">
        <v>59</v>
      </c>
      <c r="C89" s="24">
        <v>0</v>
      </c>
      <c r="D89" s="24" t="s">
        <v>408</v>
      </c>
      <c r="E89" s="24" t="s">
        <v>408</v>
      </c>
      <c r="F89" s="19" t="s">
        <v>408</v>
      </c>
      <c r="G89" s="19"/>
      <c r="H89" s="19"/>
      <c r="I89" s="19"/>
      <c r="J89" s="19"/>
      <c r="K89" s="19"/>
      <c r="L89" s="30"/>
    </row>
    <row r="90" spans="1:12" x14ac:dyDescent="0.2">
      <c r="A90" s="17" t="s">
        <v>412</v>
      </c>
      <c r="C90" s="24"/>
      <c r="D90" s="24"/>
      <c r="E90" s="24"/>
      <c r="F90" s="19"/>
      <c r="G90" s="16">
        <v>16805</v>
      </c>
      <c r="H90" s="16">
        <v>41391</v>
      </c>
      <c r="I90" s="16">
        <v>37407</v>
      </c>
      <c r="J90" s="16">
        <v>38509</v>
      </c>
      <c r="K90" s="16">
        <v>38509</v>
      </c>
      <c r="L90" s="29" t="s">
        <v>495</v>
      </c>
    </row>
    <row r="91" spans="1:12" x14ac:dyDescent="0.2">
      <c r="A91" s="17" t="s">
        <v>411</v>
      </c>
      <c r="C91" s="24"/>
      <c r="D91" s="24"/>
      <c r="E91" s="24"/>
      <c r="F91" s="19"/>
      <c r="G91" s="16">
        <v>46237</v>
      </c>
      <c r="H91" s="16">
        <v>32568</v>
      </c>
      <c r="I91" s="16">
        <v>33914</v>
      </c>
      <c r="J91" s="16">
        <v>35532</v>
      </c>
      <c r="K91" s="16">
        <v>36031</v>
      </c>
      <c r="L91" s="29" t="s">
        <v>408</v>
      </c>
    </row>
    <row r="92" spans="1:12" x14ac:dyDescent="0.2">
      <c r="A92" s="17" t="s">
        <v>413</v>
      </c>
      <c r="C92" s="24"/>
      <c r="D92" s="24"/>
      <c r="E92" s="24"/>
      <c r="F92" s="19"/>
      <c r="G92" s="16">
        <v>6386</v>
      </c>
      <c r="H92" s="16">
        <v>9368</v>
      </c>
      <c r="I92" s="16">
        <v>14215</v>
      </c>
      <c r="J92" s="16">
        <v>14633</v>
      </c>
      <c r="K92" s="16">
        <v>14633</v>
      </c>
      <c r="L92" s="29" t="s">
        <v>441</v>
      </c>
    </row>
    <row r="93" spans="1:12" x14ac:dyDescent="0.2">
      <c r="A93" s="17" t="s">
        <v>414</v>
      </c>
      <c r="C93" s="24"/>
      <c r="D93" s="24"/>
      <c r="E93" s="24"/>
      <c r="F93" s="19"/>
      <c r="G93" s="16">
        <v>17570</v>
      </c>
      <c r="H93" s="16">
        <v>18737</v>
      </c>
      <c r="I93" s="16">
        <v>12887</v>
      </c>
      <c r="J93" s="16">
        <v>13500</v>
      </c>
      <c r="K93" s="16">
        <v>13794</v>
      </c>
      <c r="L93" s="29" t="s">
        <v>443</v>
      </c>
    </row>
    <row r="94" spans="1:12" x14ac:dyDescent="0.2">
      <c r="A94" s="17" t="s">
        <v>482</v>
      </c>
      <c r="C94" s="24"/>
      <c r="D94" s="24"/>
      <c r="E94" s="24"/>
      <c r="F94" s="19"/>
      <c r="G94" s="16">
        <v>13000</v>
      </c>
      <c r="H94" s="16">
        <v>13000</v>
      </c>
      <c r="I94" s="16">
        <v>14000</v>
      </c>
      <c r="J94" s="16">
        <v>1607</v>
      </c>
      <c r="K94" s="16">
        <v>4500</v>
      </c>
      <c r="L94" s="30"/>
    </row>
    <row r="95" spans="1:12" x14ac:dyDescent="0.2">
      <c r="A95" s="17" t="s">
        <v>438</v>
      </c>
      <c r="C95" s="24"/>
      <c r="D95" s="24"/>
      <c r="E95" s="24"/>
      <c r="F95" s="19"/>
      <c r="G95" s="16">
        <v>1000</v>
      </c>
      <c r="H95" s="16">
        <v>1000</v>
      </c>
      <c r="I95" s="16">
        <v>500</v>
      </c>
      <c r="J95" s="16">
        <v>650</v>
      </c>
      <c r="K95" s="16">
        <v>1300</v>
      </c>
      <c r="L95" s="30"/>
    </row>
    <row r="96" spans="1:12" x14ac:dyDescent="0.2">
      <c r="A96" s="17" t="s">
        <v>415</v>
      </c>
      <c r="C96" s="24"/>
      <c r="D96" s="24"/>
      <c r="E96" s="24"/>
      <c r="F96" s="19"/>
      <c r="G96" s="16">
        <v>27000</v>
      </c>
      <c r="H96" s="16">
        <v>48200</v>
      </c>
      <c r="I96" s="16">
        <v>500</v>
      </c>
      <c r="J96" s="16">
        <v>7106</v>
      </c>
      <c r="K96" s="16">
        <v>5000</v>
      </c>
      <c r="L96" s="30"/>
    </row>
    <row r="97" spans="1:12" x14ac:dyDescent="0.2">
      <c r="A97" s="18" t="s">
        <v>60</v>
      </c>
      <c r="B97" s="19"/>
      <c r="C97" s="19">
        <f>SUM(C89)</f>
        <v>0</v>
      </c>
      <c r="F97" s="19">
        <f>SUM(D89)</f>
        <v>0</v>
      </c>
      <c r="G97" s="19">
        <f>SUM(G89:G96)</f>
        <v>127998</v>
      </c>
      <c r="H97" s="19">
        <f>SUM(H89:H96)</f>
        <v>164264</v>
      </c>
      <c r="I97" s="19">
        <f>SUM(I89:I96)</f>
        <v>113423</v>
      </c>
      <c r="J97" s="19">
        <f>SUM(J89:J96)</f>
        <v>111537</v>
      </c>
      <c r="K97" s="19">
        <f>SUM(K89:K96)</f>
        <v>113767</v>
      </c>
      <c r="L97" s="30"/>
    </row>
    <row r="98" spans="1:12" x14ac:dyDescent="0.2">
      <c r="A98" s="17" t="s">
        <v>512</v>
      </c>
      <c r="B98" s="19"/>
      <c r="C98" s="19"/>
      <c r="F98" s="19"/>
      <c r="G98" s="16">
        <v>20693</v>
      </c>
      <c r="H98" s="16">
        <v>22023</v>
      </c>
      <c r="I98" s="16">
        <v>18152</v>
      </c>
      <c r="J98" s="16">
        <v>33268</v>
      </c>
      <c r="K98" s="16">
        <v>19390</v>
      </c>
      <c r="L98" s="30"/>
    </row>
    <row r="99" spans="1:12" x14ac:dyDescent="0.2">
      <c r="A99" s="17" t="s">
        <v>437</v>
      </c>
      <c r="B99" s="19"/>
      <c r="C99" s="19"/>
      <c r="F99" s="19"/>
      <c r="G99" s="16">
        <v>5174</v>
      </c>
      <c r="H99" s="16">
        <v>1101</v>
      </c>
      <c r="I99" s="16">
        <v>3449</v>
      </c>
      <c r="J99" s="16">
        <v>12641</v>
      </c>
      <c r="K99" s="16">
        <v>7368</v>
      </c>
      <c r="L99" s="29" t="s">
        <v>443</v>
      </c>
    </row>
    <row r="100" spans="1:12" x14ac:dyDescent="0.2">
      <c r="A100" s="15" t="s">
        <v>61</v>
      </c>
      <c r="B100" s="27"/>
      <c r="C100" s="24">
        <v>500</v>
      </c>
      <c r="D100" s="24">
        <v>500</v>
      </c>
      <c r="E100" s="24">
        <v>500</v>
      </c>
      <c r="F100" s="16">
        <v>500</v>
      </c>
      <c r="G100" s="16">
        <v>300</v>
      </c>
      <c r="H100" s="16">
        <v>300</v>
      </c>
      <c r="I100" s="16">
        <v>500</v>
      </c>
      <c r="J100" s="16">
        <v>500</v>
      </c>
      <c r="K100" s="16">
        <v>1000</v>
      </c>
      <c r="L100" s="30"/>
    </row>
    <row r="101" spans="1:12" x14ac:dyDescent="0.2">
      <c r="A101" s="15" t="s">
        <v>62</v>
      </c>
      <c r="B101" s="27"/>
      <c r="C101" s="24">
        <v>3000</v>
      </c>
      <c r="D101" s="24">
        <v>2500</v>
      </c>
      <c r="E101" s="24">
        <v>2500</v>
      </c>
      <c r="F101" s="24">
        <v>2500</v>
      </c>
      <c r="G101" s="24">
        <v>1150</v>
      </c>
      <c r="H101" s="24">
        <v>1000</v>
      </c>
      <c r="I101" s="24">
        <v>1000</v>
      </c>
      <c r="J101" s="24">
        <v>2000</v>
      </c>
      <c r="K101" s="24">
        <v>3000</v>
      </c>
    </row>
    <row r="102" spans="1:12" x14ac:dyDescent="0.2">
      <c r="A102" s="18" t="s">
        <v>63</v>
      </c>
      <c r="B102" s="26"/>
      <c r="C102" s="19">
        <f>SUM(C100:C101)</f>
        <v>3500</v>
      </c>
      <c r="D102" s="19">
        <f>SUM(D100:D101)</f>
        <v>3000</v>
      </c>
      <c r="E102" s="19">
        <f>SUM(E100:E101)</f>
        <v>3000</v>
      </c>
      <c r="F102" s="19">
        <f>SUM(F100:F101)</f>
        <v>3000</v>
      </c>
      <c r="G102" s="19">
        <f>SUM(G98:G101)</f>
        <v>27317</v>
      </c>
      <c r="H102" s="19">
        <f>SUM(H98:H101)</f>
        <v>24424</v>
      </c>
      <c r="I102" s="19">
        <f>SUM(I98:I101)</f>
        <v>23101</v>
      </c>
      <c r="J102" s="19">
        <f>SUM(J98:J101)</f>
        <v>48409</v>
      </c>
      <c r="K102" s="19">
        <f>SUM(K98:K101)</f>
        <v>30758</v>
      </c>
      <c r="L102" s="30"/>
    </row>
    <row r="103" spans="1:12" x14ac:dyDescent="0.2">
      <c r="A103" s="15" t="s">
        <v>64</v>
      </c>
      <c r="B103" s="27"/>
      <c r="C103" s="24">
        <v>0</v>
      </c>
      <c r="D103" s="24">
        <v>0</v>
      </c>
      <c r="E103" s="24">
        <v>0</v>
      </c>
      <c r="F103" s="19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</row>
    <row r="104" spans="1:12" x14ac:dyDescent="0.2">
      <c r="A104" s="15" t="s">
        <v>322</v>
      </c>
      <c r="B104" s="27"/>
      <c r="C104" s="24">
        <v>20000</v>
      </c>
      <c r="D104" s="24">
        <v>20000</v>
      </c>
      <c r="E104" s="24">
        <v>20000</v>
      </c>
      <c r="F104" s="24">
        <v>15000</v>
      </c>
      <c r="G104" s="24">
        <v>19500</v>
      </c>
      <c r="H104" s="24">
        <v>19500</v>
      </c>
      <c r="I104" s="24">
        <v>20000</v>
      </c>
      <c r="J104" s="24">
        <v>20000</v>
      </c>
      <c r="K104" s="24">
        <v>5000</v>
      </c>
    </row>
    <row r="105" spans="1:12" x14ac:dyDescent="0.2">
      <c r="A105" s="15" t="s">
        <v>383</v>
      </c>
      <c r="B105" s="27"/>
      <c r="C105" s="24">
        <v>8000</v>
      </c>
      <c r="D105" s="24">
        <v>6000</v>
      </c>
      <c r="E105" s="24">
        <v>6000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2" x14ac:dyDescent="0.2">
      <c r="A106" s="15" t="s">
        <v>468</v>
      </c>
      <c r="B106" s="27"/>
      <c r="C106" s="24">
        <v>500</v>
      </c>
      <c r="D106" s="24">
        <v>500</v>
      </c>
      <c r="E106" s="24">
        <v>500</v>
      </c>
      <c r="F106" s="24">
        <v>500</v>
      </c>
      <c r="G106" s="24">
        <v>300</v>
      </c>
      <c r="H106" s="24">
        <v>300</v>
      </c>
      <c r="I106" s="24">
        <v>500</v>
      </c>
      <c r="J106" s="24">
        <v>500</v>
      </c>
      <c r="K106" s="24">
        <v>1500</v>
      </c>
    </row>
    <row r="107" spans="1:12" x14ac:dyDescent="0.2">
      <c r="A107" s="15" t="s">
        <v>422</v>
      </c>
      <c r="B107" s="27"/>
      <c r="C107" s="24">
        <v>0</v>
      </c>
      <c r="D107" s="24">
        <v>500</v>
      </c>
      <c r="E107" s="24">
        <v>500</v>
      </c>
      <c r="F107" s="24">
        <v>500</v>
      </c>
      <c r="G107" s="24">
        <v>300</v>
      </c>
      <c r="H107" s="24">
        <v>300</v>
      </c>
      <c r="I107" s="24">
        <v>500</v>
      </c>
      <c r="J107" s="24">
        <v>500</v>
      </c>
      <c r="K107" s="24">
        <v>1500</v>
      </c>
    </row>
    <row r="108" spans="1:12" x14ac:dyDescent="0.2">
      <c r="A108" s="15" t="s">
        <v>65</v>
      </c>
      <c r="B108" s="27"/>
      <c r="C108" s="24">
        <v>1000</v>
      </c>
      <c r="D108" s="24">
        <v>1000</v>
      </c>
      <c r="E108" s="24">
        <v>1000</v>
      </c>
      <c r="F108" s="24">
        <v>1000</v>
      </c>
      <c r="G108" s="24">
        <v>250</v>
      </c>
      <c r="H108" s="24">
        <v>300</v>
      </c>
      <c r="I108" s="24">
        <v>500</v>
      </c>
      <c r="J108" s="24">
        <v>500</v>
      </c>
      <c r="K108" s="24">
        <v>1000</v>
      </c>
    </row>
    <row r="109" spans="1:12" x14ac:dyDescent="0.2">
      <c r="A109" s="15" t="s">
        <v>66</v>
      </c>
      <c r="B109" s="35"/>
      <c r="C109" s="45">
        <f>'[1]Staff Contracts'!$B$28</f>
        <v>31617</v>
      </c>
      <c r="D109" s="45">
        <v>33108</v>
      </c>
      <c r="E109" s="45">
        <v>33108</v>
      </c>
      <c r="F109" s="24">
        <v>33108</v>
      </c>
      <c r="G109" s="24">
        <v>34283</v>
      </c>
      <c r="H109" s="24">
        <v>37000</v>
      </c>
      <c r="I109" s="24">
        <v>48037</v>
      </c>
      <c r="J109" s="24">
        <v>74182</v>
      </c>
      <c r="K109" s="24">
        <v>41413</v>
      </c>
      <c r="L109" s="29" t="s">
        <v>408</v>
      </c>
    </row>
    <row r="110" spans="1:12" x14ac:dyDescent="0.2">
      <c r="A110" s="15" t="s">
        <v>67</v>
      </c>
      <c r="B110" s="27"/>
      <c r="C110" s="24">
        <f>ROUND(C109*Notes!$C$4,0)</f>
        <v>7904</v>
      </c>
      <c r="D110" s="24">
        <v>8164.5</v>
      </c>
      <c r="E110" s="24">
        <v>8164.5</v>
      </c>
      <c r="F110" s="45">
        <v>8164.5</v>
      </c>
      <c r="G110" s="45">
        <v>13028</v>
      </c>
      <c r="H110" s="45">
        <v>14060</v>
      </c>
      <c r="I110" s="45">
        <v>13052</v>
      </c>
      <c r="J110" s="45">
        <v>28189</v>
      </c>
      <c r="K110" s="45">
        <v>15737</v>
      </c>
      <c r="L110" s="29" t="s">
        <v>443</v>
      </c>
    </row>
    <row r="111" spans="1:12" x14ac:dyDescent="0.2">
      <c r="A111" s="15" t="s">
        <v>68</v>
      </c>
      <c r="B111" s="27"/>
      <c r="C111" s="24">
        <v>500</v>
      </c>
      <c r="D111" s="24">
        <v>500</v>
      </c>
      <c r="E111" s="24">
        <v>500</v>
      </c>
      <c r="F111" s="24">
        <v>500</v>
      </c>
      <c r="G111" s="24">
        <v>250</v>
      </c>
      <c r="H111" s="24">
        <v>300</v>
      </c>
      <c r="I111" s="24">
        <v>500</v>
      </c>
      <c r="J111" s="24">
        <v>500</v>
      </c>
      <c r="K111" s="24">
        <v>500</v>
      </c>
    </row>
    <row r="112" spans="1:12" x14ac:dyDescent="0.2">
      <c r="A112" s="15" t="s">
        <v>69</v>
      </c>
      <c r="B112" s="27"/>
      <c r="C112" s="46">
        <v>500</v>
      </c>
      <c r="D112" s="46">
        <v>500</v>
      </c>
      <c r="E112" s="46">
        <v>500</v>
      </c>
      <c r="F112" s="24">
        <v>500</v>
      </c>
      <c r="G112" s="24">
        <v>5000</v>
      </c>
      <c r="H112" s="24">
        <v>5000</v>
      </c>
      <c r="I112" s="24">
        <v>4000</v>
      </c>
      <c r="J112" s="24">
        <v>5000</v>
      </c>
      <c r="K112" s="24">
        <v>2500</v>
      </c>
    </row>
    <row r="113" spans="1:12" x14ac:dyDescent="0.2">
      <c r="A113" s="15" t="s">
        <v>488</v>
      </c>
      <c r="B113" s="27"/>
      <c r="C113" s="46"/>
      <c r="D113" s="46"/>
      <c r="E113" s="46"/>
      <c r="F113" s="24"/>
      <c r="G113" s="24"/>
      <c r="H113" s="24">
        <v>3000</v>
      </c>
      <c r="I113" s="24">
        <v>3000</v>
      </c>
      <c r="J113" s="24">
        <v>1500</v>
      </c>
      <c r="K113" s="24">
        <v>1500</v>
      </c>
    </row>
    <row r="114" spans="1:12" x14ac:dyDescent="0.2">
      <c r="A114" s="15" t="s">
        <v>489</v>
      </c>
      <c r="B114" s="27"/>
      <c r="C114" s="46"/>
      <c r="D114" s="46"/>
      <c r="E114" s="46"/>
      <c r="F114" s="24"/>
      <c r="G114" s="24"/>
      <c r="H114" s="24">
        <v>750</v>
      </c>
      <c r="I114" s="24">
        <v>750</v>
      </c>
      <c r="J114" s="24">
        <v>375</v>
      </c>
      <c r="K114" s="24">
        <v>375</v>
      </c>
      <c r="L114" s="29" t="s">
        <v>378</v>
      </c>
    </row>
    <row r="115" spans="1:12" x14ac:dyDescent="0.2">
      <c r="A115" s="15" t="s">
        <v>70</v>
      </c>
      <c r="B115" s="27"/>
      <c r="C115" s="24">
        <v>1600</v>
      </c>
      <c r="D115" s="24">
        <v>2000</v>
      </c>
      <c r="E115" s="24">
        <v>2000</v>
      </c>
      <c r="F115" s="46">
        <v>2000</v>
      </c>
      <c r="G115" s="46">
        <v>1000</v>
      </c>
      <c r="H115" s="46">
        <v>0</v>
      </c>
      <c r="I115" s="46">
        <v>0</v>
      </c>
      <c r="J115" s="46">
        <v>0</v>
      </c>
      <c r="K115" s="46">
        <v>1500</v>
      </c>
    </row>
    <row r="116" spans="1:12" x14ac:dyDescent="0.2">
      <c r="A116" s="15" t="s">
        <v>71</v>
      </c>
      <c r="B116" s="27"/>
      <c r="C116" s="24">
        <f>ROUND(C115*Notes!$C$4,0)</f>
        <v>400</v>
      </c>
      <c r="D116" s="24">
        <v>400</v>
      </c>
      <c r="E116" s="24">
        <v>400</v>
      </c>
      <c r="F116" s="24">
        <v>400</v>
      </c>
      <c r="G116" s="24">
        <v>250</v>
      </c>
      <c r="H116" s="24">
        <v>0</v>
      </c>
      <c r="I116" s="24">
        <v>0</v>
      </c>
      <c r="J116" s="24">
        <v>0</v>
      </c>
      <c r="K116" s="24">
        <v>375</v>
      </c>
      <c r="L116" s="29" t="s">
        <v>378</v>
      </c>
    </row>
    <row r="117" spans="1:12" x14ac:dyDescent="0.2">
      <c r="A117" s="15" t="s">
        <v>406</v>
      </c>
      <c r="B117" s="27"/>
      <c r="C117" s="24">
        <v>0</v>
      </c>
      <c r="D117" s="24">
        <v>10200</v>
      </c>
      <c r="E117" s="24">
        <v>10200</v>
      </c>
      <c r="F117" s="24">
        <v>10200</v>
      </c>
      <c r="G117" s="24">
        <v>7940</v>
      </c>
      <c r="H117" s="24">
        <v>8573</v>
      </c>
      <c r="I117" s="24">
        <v>8954</v>
      </c>
      <c r="J117" s="24">
        <v>0</v>
      </c>
      <c r="K117" s="24">
        <v>0</v>
      </c>
    </row>
    <row r="118" spans="1:12" x14ac:dyDescent="0.2">
      <c r="A118" s="15" t="s">
        <v>407</v>
      </c>
      <c r="B118" s="27"/>
      <c r="C118" s="24">
        <f>ROUND(C117*Notes!$C$4,0)</f>
        <v>0</v>
      </c>
      <c r="D118" s="24">
        <v>1000</v>
      </c>
      <c r="E118" s="24">
        <v>1000</v>
      </c>
      <c r="F118" s="24">
        <v>1000</v>
      </c>
      <c r="G118" s="24">
        <v>3017</v>
      </c>
      <c r="H118" s="24">
        <v>3258</v>
      </c>
      <c r="I118" s="24">
        <v>3403</v>
      </c>
      <c r="J118" s="24">
        <v>0</v>
      </c>
      <c r="K118" s="24">
        <v>0</v>
      </c>
      <c r="L118" s="29" t="s">
        <v>443</v>
      </c>
    </row>
    <row r="119" spans="1:12" x14ac:dyDescent="0.2">
      <c r="A119" s="15" t="s">
        <v>416</v>
      </c>
      <c r="B119" s="27"/>
      <c r="C119" s="24">
        <v>0</v>
      </c>
      <c r="D119" s="24">
        <v>0</v>
      </c>
      <c r="E119" s="24">
        <v>0</v>
      </c>
      <c r="F119" s="24">
        <v>0</v>
      </c>
      <c r="G119" s="24">
        <v>300</v>
      </c>
      <c r="H119" s="24">
        <v>300</v>
      </c>
      <c r="I119" s="24">
        <v>500</v>
      </c>
      <c r="J119" s="24">
        <v>500</v>
      </c>
      <c r="K119" s="24">
        <v>500</v>
      </c>
    </row>
    <row r="120" spans="1:12" x14ac:dyDescent="0.2">
      <c r="A120" s="15" t="s">
        <v>417</v>
      </c>
      <c r="B120" s="27"/>
      <c r="C120" s="24"/>
      <c r="D120" s="24"/>
      <c r="E120" s="24"/>
      <c r="F120" s="24"/>
      <c r="G120" s="24">
        <v>0</v>
      </c>
      <c r="H120" s="24">
        <v>500</v>
      </c>
      <c r="I120" s="24">
        <v>500</v>
      </c>
      <c r="J120" s="24">
        <v>500</v>
      </c>
      <c r="K120" s="24">
        <v>500</v>
      </c>
    </row>
    <row r="121" spans="1:12" x14ac:dyDescent="0.2">
      <c r="A121" s="15" t="s">
        <v>72</v>
      </c>
      <c r="B121" s="27"/>
      <c r="C121" s="24">
        <v>950</v>
      </c>
      <c r="D121" s="24">
        <v>1350</v>
      </c>
      <c r="E121" s="24">
        <v>1350</v>
      </c>
      <c r="F121" s="24">
        <v>1350</v>
      </c>
      <c r="G121" s="24">
        <v>1850</v>
      </c>
      <c r="H121" s="24">
        <v>1850</v>
      </c>
      <c r="I121" s="24">
        <v>1850</v>
      </c>
      <c r="J121" s="24">
        <v>1850</v>
      </c>
      <c r="K121" s="24">
        <v>4159</v>
      </c>
      <c r="L121" s="29" t="s">
        <v>472</v>
      </c>
    </row>
    <row r="122" spans="1:12" x14ac:dyDescent="0.2">
      <c r="A122" s="15" t="s">
        <v>73</v>
      </c>
      <c r="B122" s="27"/>
      <c r="C122" s="24">
        <f>ROUND(C121*Notes!$C$4,0)</f>
        <v>238</v>
      </c>
      <c r="D122" s="24">
        <v>238</v>
      </c>
      <c r="E122" s="24">
        <v>238</v>
      </c>
      <c r="F122" s="24">
        <v>238</v>
      </c>
      <c r="G122" s="24">
        <v>338</v>
      </c>
      <c r="H122" s="24">
        <v>463</v>
      </c>
      <c r="I122" s="24">
        <v>464</v>
      </c>
      <c r="J122" s="24">
        <v>464</v>
      </c>
      <c r="K122" s="24">
        <v>1580</v>
      </c>
      <c r="L122" s="29" t="s">
        <v>378</v>
      </c>
    </row>
    <row r="123" spans="1:12" x14ac:dyDescent="0.2">
      <c r="A123" s="15" t="s">
        <v>74</v>
      </c>
      <c r="B123" s="27"/>
      <c r="C123" s="24">
        <v>0</v>
      </c>
      <c r="D123" s="24">
        <v>300</v>
      </c>
      <c r="E123" s="24">
        <v>300</v>
      </c>
      <c r="F123" s="24">
        <v>300</v>
      </c>
      <c r="G123" s="24">
        <v>250</v>
      </c>
      <c r="H123" s="24">
        <v>250</v>
      </c>
      <c r="I123" s="24">
        <v>250</v>
      </c>
      <c r="J123" s="24">
        <v>500</v>
      </c>
      <c r="K123" s="24">
        <v>500</v>
      </c>
    </row>
    <row r="124" spans="1:12" x14ac:dyDescent="0.2">
      <c r="A124" s="15" t="s">
        <v>75</v>
      </c>
      <c r="B124" s="27"/>
      <c r="C124" s="24">
        <v>1600</v>
      </c>
      <c r="D124" s="24">
        <v>2000</v>
      </c>
      <c r="E124" s="24">
        <v>2000</v>
      </c>
      <c r="F124" s="24">
        <v>2000</v>
      </c>
      <c r="G124" s="24">
        <v>2000</v>
      </c>
      <c r="H124" s="24">
        <v>2000</v>
      </c>
      <c r="I124" s="24">
        <v>2000</v>
      </c>
      <c r="J124" s="24">
        <v>1000</v>
      </c>
      <c r="K124" s="24">
        <v>1000</v>
      </c>
      <c r="L124" s="29" t="s">
        <v>473</v>
      </c>
    </row>
    <row r="125" spans="1:12" x14ac:dyDescent="0.2">
      <c r="A125" s="15" t="s">
        <v>76</v>
      </c>
      <c r="B125" s="27"/>
      <c r="C125" s="24">
        <f>ROUND(C124*Notes!$C$4,0)</f>
        <v>400</v>
      </c>
      <c r="D125" s="24">
        <v>400</v>
      </c>
      <c r="E125" s="24">
        <v>400</v>
      </c>
      <c r="F125" s="24">
        <v>400</v>
      </c>
      <c r="G125" s="24">
        <v>500</v>
      </c>
      <c r="H125" s="24">
        <v>500</v>
      </c>
      <c r="I125" s="24">
        <v>500</v>
      </c>
      <c r="J125" s="24">
        <v>250</v>
      </c>
      <c r="K125" s="24">
        <v>250</v>
      </c>
      <c r="L125" s="29" t="s">
        <v>378</v>
      </c>
    </row>
    <row r="126" spans="1:12" x14ac:dyDescent="0.2">
      <c r="A126" s="18" t="s">
        <v>77</v>
      </c>
      <c r="B126" s="19"/>
      <c r="C126" s="19">
        <f t="shared" ref="C126:K126" si="2">SUM(C103:C125)</f>
        <v>75209</v>
      </c>
      <c r="D126" s="19">
        <f t="shared" si="2"/>
        <v>88160.5</v>
      </c>
      <c r="E126" s="19">
        <f t="shared" si="2"/>
        <v>88160.5</v>
      </c>
      <c r="F126" s="19">
        <f t="shared" si="2"/>
        <v>77160.5</v>
      </c>
      <c r="G126" s="19">
        <f t="shared" si="2"/>
        <v>90356</v>
      </c>
      <c r="H126" s="19">
        <f t="shared" si="2"/>
        <v>98204</v>
      </c>
      <c r="I126" s="19">
        <f t="shared" si="2"/>
        <v>109260</v>
      </c>
      <c r="J126" s="19">
        <f t="shared" si="2"/>
        <v>136310</v>
      </c>
      <c r="K126" s="19">
        <f t="shared" si="2"/>
        <v>81389</v>
      </c>
      <c r="L126" s="30"/>
    </row>
    <row r="127" spans="1:12" x14ac:dyDescent="0.2">
      <c r="A127" s="17" t="s">
        <v>330</v>
      </c>
      <c r="C127" s="46">
        <v>7000</v>
      </c>
      <c r="D127" s="46">
        <v>8000</v>
      </c>
      <c r="E127" s="46">
        <v>8000</v>
      </c>
      <c r="F127" s="24">
        <v>10000</v>
      </c>
      <c r="G127" s="24">
        <v>10000</v>
      </c>
      <c r="H127" s="24">
        <v>10000</v>
      </c>
      <c r="I127" s="24">
        <v>12000</v>
      </c>
      <c r="J127" s="24">
        <v>15000</v>
      </c>
      <c r="K127" s="24">
        <v>15000</v>
      </c>
    </row>
    <row r="128" spans="1:12" x14ac:dyDescent="0.2">
      <c r="A128" s="17" t="s">
        <v>402</v>
      </c>
      <c r="C128" s="46">
        <v>7000</v>
      </c>
      <c r="D128" s="46">
        <v>10000</v>
      </c>
      <c r="E128" s="46">
        <v>10000</v>
      </c>
      <c r="F128" s="46">
        <v>5000</v>
      </c>
      <c r="G128" s="46">
        <v>16000</v>
      </c>
      <c r="H128" s="46">
        <v>16000</v>
      </c>
      <c r="I128" s="46">
        <v>11000</v>
      </c>
      <c r="J128" s="46">
        <v>18600</v>
      </c>
      <c r="K128" s="46">
        <v>20000</v>
      </c>
    </row>
    <row r="129" spans="1:12" s="22" customFormat="1" x14ac:dyDescent="0.2">
      <c r="A129" s="17" t="s">
        <v>331</v>
      </c>
      <c r="B129" s="16"/>
      <c r="C129" s="24">
        <f>ROUND(C127*Notes!$C$4,0)</f>
        <v>1750</v>
      </c>
      <c r="D129" s="24">
        <v>1750</v>
      </c>
      <c r="E129" s="24">
        <v>1750</v>
      </c>
      <c r="F129" s="46">
        <v>1750</v>
      </c>
      <c r="G129" s="46">
        <v>2250</v>
      </c>
      <c r="H129" s="46">
        <v>2250</v>
      </c>
      <c r="I129" s="46">
        <v>3000</v>
      </c>
      <c r="J129" s="46">
        <v>3750</v>
      </c>
      <c r="K129" s="46">
        <v>3750</v>
      </c>
      <c r="L129" s="29" t="s">
        <v>378</v>
      </c>
    </row>
    <row r="130" spans="1:12" s="22" customFormat="1" x14ac:dyDescent="0.2">
      <c r="A130" s="17" t="s">
        <v>324</v>
      </c>
      <c r="B130" s="16"/>
      <c r="C130" s="24">
        <f>ROUND(C128*Notes!$C$4,0)</f>
        <v>1750</v>
      </c>
      <c r="D130" s="24">
        <v>1750</v>
      </c>
      <c r="E130" s="24">
        <v>1750</v>
      </c>
      <c r="F130" s="24">
        <v>1750</v>
      </c>
      <c r="G130" s="24">
        <v>3500</v>
      </c>
      <c r="H130" s="24">
        <v>4000</v>
      </c>
      <c r="I130" s="24">
        <v>2750</v>
      </c>
      <c r="J130" s="24">
        <v>4650</v>
      </c>
      <c r="K130" s="24">
        <v>5000</v>
      </c>
      <c r="L130" s="29" t="s">
        <v>378</v>
      </c>
    </row>
    <row r="131" spans="1:12" x14ac:dyDescent="0.2">
      <c r="A131" s="15" t="s">
        <v>282</v>
      </c>
      <c r="C131" s="46">
        <v>500</v>
      </c>
      <c r="D131" s="46">
        <v>500</v>
      </c>
      <c r="E131" s="46">
        <v>500</v>
      </c>
      <c r="F131" s="24">
        <v>5000</v>
      </c>
      <c r="G131" s="24">
        <v>2500</v>
      </c>
      <c r="H131" s="24">
        <v>2500</v>
      </c>
      <c r="I131" s="24">
        <v>5000</v>
      </c>
      <c r="J131" s="24">
        <v>5000</v>
      </c>
      <c r="K131" s="24">
        <v>8000</v>
      </c>
    </row>
    <row r="132" spans="1:12" x14ac:dyDescent="0.2">
      <c r="A132" s="40" t="s">
        <v>386</v>
      </c>
      <c r="B132" s="43"/>
      <c r="C132" s="57">
        <f>ROUND(SUM([2]Sheet3!$H$17,[2]Sheet3!$H$22,[2]Sheet3!$H$18,[2]Sheet3!$H$15),0)</f>
        <v>4756</v>
      </c>
      <c r="D132" s="57">
        <v>4756</v>
      </c>
      <c r="E132" s="57">
        <v>4756</v>
      </c>
      <c r="F132" s="46">
        <v>4756</v>
      </c>
      <c r="G132" s="46">
        <v>5264</v>
      </c>
      <c r="H132" s="46">
        <v>6000</v>
      </c>
      <c r="I132" s="46">
        <v>10000</v>
      </c>
      <c r="J132" s="46">
        <v>10000</v>
      </c>
      <c r="K132" s="46">
        <v>10000</v>
      </c>
    </row>
    <row r="133" spans="1:12" x14ac:dyDescent="0.2">
      <c r="A133" s="39" t="s">
        <v>298</v>
      </c>
      <c r="B133" s="27"/>
      <c r="C133" s="24">
        <v>100</v>
      </c>
      <c r="D133" s="24">
        <v>100</v>
      </c>
      <c r="E133" s="24">
        <v>100</v>
      </c>
      <c r="F133" s="57">
        <v>100</v>
      </c>
      <c r="G133" s="57">
        <v>100</v>
      </c>
      <c r="H133" s="57">
        <v>100</v>
      </c>
      <c r="I133" s="57">
        <v>100</v>
      </c>
      <c r="J133" s="57">
        <v>300</v>
      </c>
      <c r="K133" s="57">
        <v>200</v>
      </c>
    </row>
    <row r="134" spans="1:12" x14ac:dyDescent="0.2">
      <c r="A134" s="39" t="s">
        <v>451</v>
      </c>
      <c r="B134" s="27"/>
      <c r="C134" s="46">
        <v>17500</v>
      </c>
      <c r="D134" s="46">
        <v>12000</v>
      </c>
      <c r="E134" s="46">
        <v>12000</v>
      </c>
      <c r="F134" s="24">
        <v>1000</v>
      </c>
      <c r="G134" s="24">
        <v>20000</v>
      </c>
      <c r="H134" s="24">
        <v>20000</v>
      </c>
      <c r="I134" s="24">
        <v>22000</v>
      </c>
      <c r="J134" s="24">
        <v>22000</v>
      </c>
      <c r="K134" s="24">
        <v>25000</v>
      </c>
    </row>
    <row r="135" spans="1:12" x14ac:dyDescent="0.2">
      <c r="A135" s="40" t="s">
        <v>425</v>
      </c>
      <c r="B135" s="27"/>
      <c r="C135" s="24"/>
      <c r="D135" s="24"/>
      <c r="E135" s="24"/>
      <c r="F135" s="46"/>
      <c r="G135" s="46">
        <v>5000</v>
      </c>
      <c r="H135" s="46">
        <v>5000</v>
      </c>
      <c r="I135" s="46">
        <v>500</v>
      </c>
      <c r="J135" s="46">
        <v>5000</v>
      </c>
      <c r="K135" s="46">
        <v>5000</v>
      </c>
    </row>
    <row r="136" spans="1:12" x14ac:dyDescent="0.2">
      <c r="A136" s="40" t="s">
        <v>393</v>
      </c>
      <c r="B136" s="27"/>
      <c r="C136" s="24">
        <v>500</v>
      </c>
      <c r="D136" s="24">
        <v>500</v>
      </c>
      <c r="E136" s="24">
        <v>500</v>
      </c>
      <c r="F136" s="24">
        <v>500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</row>
    <row r="137" spans="1:12" x14ac:dyDescent="0.2">
      <c r="A137" s="40" t="s">
        <v>332</v>
      </c>
      <c r="B137" s="27"/>
      <c r="C137" s="24">
        <v>100</v>
      </c>
      <c r="D137" s="24">
        <v>100</v>
      </c>
      <c r="E137" s="24">
        <v>100</v>
      </c>
      <c r="F137" s="24">
        <v>100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</row>
    <row r="138" spans="1:12" x14ac:dyDescent="0.2">
      <c r="A138" s="39" t="s">
        <v>78</v>
      </c>
      <c r="B138" s="27"/>
      <c r="C138" s="24">
        <v>7800</v>
      </c>
      <c r="D138" s="24">
        <v>5000</v>
      </c>
      <c r="E138" s="24">
        <v>5000</v>
      </c>
      <c r="F138" s="24">
        <v>5000</v>
      </c>
      <c r="G138" s="24">
        <v>10000</v>
      </c>
      <c r="H138" s="24">
        <v>10000</v>
      </c>
      <c r="I138" s="24">
        <v>11000</v>
      </c>
      <c r="J138" s="24">
        <v>12000</v>
      </c>
      <c r="K138" s="24">
        <v>12000</v>
      </c>
    </row>
    <row r="139" spans="1:12" x14ac:dyDescent="0.2">
      <c r="A139" s="39" t="s">
        <v>420</v>
      </c>
      <c r="B139" s="27"/>
      <c r="C139" s="24">
        <v>1000</v>
      </c>
      <c r="D139" s="24">
        <v>1000</v>
      </c>
      <c r="E139" s="24">
        <v>1000</v>
      </c>
      <c r="F139" s="24">
        <v>1000</v>
      </c>
      <c r="G139" s="24">
        <v>1000</v>
      </c>
      <c r="H139" s="24">
        <v>3000</v>
      </c>
      <c r="I139" s="24">
        <v>1000</v>
      </c>
      <c r="J139" s="24">
        <v>1000</v>
      </c>
      <c r="K139" s="24">
        <v>1000</v>
      </c>
      <c r="L139" s="29" t="s">
        <v>408</v>
      </c>
    </row>
    <row r="140" spans="1:12" x14ac:dyDescent="0.2">
      <c r="A140" s="39" t="s">
        <v>477</v>
      </c>
      <c r="B140" s="27"/>
      <c r="C140" s="24">
        <v>250</v>
      </c>
      <c r="D140" s="24">
        <v>250</v>
      </c>
      <c r="E140" s="24">
        <v>250</v>
      </c>
      <c r="F140" s="24">
        <v>250</v>
      </c>
      <c r="G140" s="24">
        <v>500</v>
      </c>
      <c r="H140" s="24">
        <v>500</v>
      </c>
      <c r="I140" s="24">
        <v>500</v>
      </c>
      <c r="J140" s="24">
        <v>500</v>
      </c>
      <c r="K140" s="24">
        <v>500</v>
      </c>
    </row>
    <row r="141" spans="1:12" x14ac:dyDescent="0.2">
      <c r="A141" s="39" t="s">
        <v>333</v>
      </c>
      <c r="B141" s="27"/>
      <c r="C141" s="24">
        <v>10000</v>
      </c>
      <c r="D141" s="24">
        <v>8000</v>
      </c>
      <c r="E141" s="24">
        <v>8000</v>
      </c>
      <c r="F141" s="24">
        <v>5000</v>
      </c>
      <c r="G141" s="24">
        <v>5000</v>
      </c>
      <c r="H141" s="24">
        <v>5000</v>
      </c>
      <c r="I141" s="24">
        <v>1000</v>
      </c>
      <c r="J141" s="24">
        <v>1000</v>
      </c>
      <c r="K141" s="24">
        <v>2000</v>
      </c>
    </row>
    <row r="142" spans="1:12" x14ac:dyDescent="0.2">
      <c r="A142" s="39" t="s">
        <v>79</v>
      </c>
      <c r="B142" s="27"/>
      <c r="C142" s="46">
        <v>0</v>
      </c>
      <c r="D142" s="46">
        <v>805</v>
      </c>
      <c r="E142" s="46">
        <v>805</v>
      </c>
      <c r="F142" s="24">
        <v>805</v>
      </c>
      <c r="G142" s="24">
        <v>400</v>
      </c>
      <c r="H142" s="24">
        <v>500</v>
      </c>
      <c r="I142" s="24">
        <v>0</v>
      </c>
      <c r="J142" s="24">
        <v>1000</v>
      </c>
      <c r="K142" s="24">
        <v>1000</v>
      </c>
    </row>
    <row r="143" spans="1:12" x14ac:dyDescent="0.2">
      <c r="A143" s="39" t="s">
        <v>535</v>
      </c>
      <c r="B143" s="35"/>
      <c r="C143" s="45">
        <f>'[1]Staff Contracts'!$B$30</f>
        <v>46045</v>
      </c>
      <c r="D143" s="45">
        <v>47736</v>
      </c>
      <c r="E143" s="45">
        <v>47736</v>
      </c>
      <c r="F143" s="24">
        <v>47736</v>
      </c>
      <c r="G143" s="24">
        <v>51487</v>
      </c>
      <c r="H143" s="24">
        <v>45000</v>
      </c>
      <c r="I143" s="24">
        <v>42000</v>
      </c>
      <c r="J143" s="24">
        <v>43617</v>
      </c>
      <c r="K143" s="24">
        <v>44577</v>
      </c>
      <c r="L143" s="29" t="s">
        <v>514</v>
      </c>
    </row>
    <row r="144" spans="1:12" x14ac:dyDescent="0.2">
      <c r="A144" s="39" t="s">
        <v>536</v>
      </c>
      <c r="B144" s="27"/>
      <c r="C144" s="24">
        <f>ROUND(C143*Notes!$C$4,0)</f>
        <v>11511</v>
      </c>
      <c r="D144" s="24">
        <v>11796.5</v>
      </c>
      <c r="E144" s="24">
        <v>11796.5</v>
      </c>
      <c r="F144" s="45">
        <v>13000</v>
      </c>
      <c r="G144" s="45">
        <v>19565</v>
      </c>
      <c r="H144" s="45">
        <v>17100</v>
      </c>
      <c r="I144" s="45">
        <v>15960</v>
      </c>
      <c r="J144" s="45">
        <v>16575</v>
      </c>
      <c r="K144" s="45">
        <v>16940</v>
      </c>
      <c r="L144" s="29" t="s">
        <v>444</v>
      </c>
    </row>
    <row r="145" spans="1:12" x14ac:dyDescent="0.2">
      <c r="A145" s="39" t="s">
        <v>334</v>
      </c>
      <c r="B145" s="27"/>
      <c r="C145" s="24">
        <v>1125</v>
      </c>
      <c r="D145" s="24">
        <v>1125</v>
      </c>
      <c r="E145" s="24">
        <v>1125</v>
      </c>
      <c r="F145" s="24">
        <v>1125</v>
      </c>
      <c r="G145" s="24">
        <v>100</v>
      </c>
      <c r="H145" s="24">
        <v>100</v>
      </c>
      <c r="I145" s="24">
        <v>100</v>
      </c>
      <c r="J145" s="24">
        <v>0</v>
      </c>
      <c r="K145" s="24">
        <v>0</v>
      </c>
    </row>
    <row r="146" spans="1:12" x14ac:dyDescent="0.2">
      <c r="A146" s="39" t="s">
        <v>80</v>
      </c>
      <c r="B146" s="27"/>
      <c r="C146" s="24">
        <v>2500</v>
      </c>
      <c r="D146" s="24">
        <v>2500</v>
      </c>
      <c r="E146" s="24">
        <v>2500</v>
      </c>
      <c r="F146" s="24">
        <v>2000</v>
      </c>
      <c r="G146" s="24">
        <v>500</v>
      </c>
      <c r="H146" s="24">
        <v>600</v>
      </c>
      <c r="I146" s="24">
        <v>600</v>
      </c>
      <c r="J146" s="24">
        <v>600</v>
      </c>
      <c r="K146" s="24">
        <v>600</v>
      </c>
    </row>
    <row r="147" spans="1:12" x14ac:dyDescent="0.2">
      <c r="A147" s="39" t="s">
        <v>82</v>
      </c>
      <c r="B147" s="27"/>
      <c r="C147" s="24">
        <v>3000</v>
      </c>
      <c r="D147" s="24">
        <v>3000</v>
      </c>
      <c r="E147" s="24">
        <v>3000</v>
      </c>
      <c r="F147" s="24">
        <v>1500</v>
      </c>
      <c r="G147" s="24">
        <v>2000</v>
      </c>
      <c r="H147" s="24">
        <v>2000</v>
      </c>
      <c r="I147" s="24">
        <v>2500</v>
      </c>
      <c r="J147" s="24">
        <v>6000</v>
      </c>
      <c r="K147" s="24">
        <v>5000</v>
      </c>
    </row>
    <row r="148" spans="1:12" x14ac:dyDescent="0.2">
      <c r="A148" s="39" t="s">
        <v>501</v>
      </c>
      <c r="B148" s="27"/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7000</v>
      </c>
      <c r="J148" s="24">
        <v>7000</v>
      </c>
      <c r="K148" s="24">
        <v>7000</v>
      </c>
    </row>
    <row r="149" spans="1:12" x14ac:dyDescent="0.2">
      <c r="A149" s="39" t="s">
        <v>81</v>
      </c>
      <c r="B149" s="27"/>
      <c r="C149" s="46">
        <v>1500</v>
      </c>
      <c r="D149" s="46">
        <v>1500</v>
      </c>
      <c r="E149" s="46">
        <v>1500</v>
      </c>
      <c r="F149" s="24">
        <v>1500</v>
      </c>
      <c r="G149" s="24">
        <v>1500</v>
      </c>
      <c r="H149" s="24">
        <v>1500</v>
      </c>
      <c r="I149" s="24">
        <v>1500</v>
      </c>
      <c r="J149" s="24">
        <v>3000</v>
      </c>
      <c r="K149" s="24">
        <v>3000</v>
      </c>
    </row>
    <row r="150" spans="1:12" x14ac:dyDescent="0.2">
      <c r="A150" s="15" t="s">
        <v>83</v>
      </c>
      <c r="C150" s="24">
        <v>750</v>
      </c>
      <c r="D150" s="24">
        <v>750</v>
      </c>
      <c r="E150" s="24">
        <v>750</v>
      </c>
      <c r="F150" s="46">
        <v>750</v>
      </c>
      <c r="G150" s="46">
        <v>300</v>
      </c>
      <c r="H150" s="46">
        <v>400</v>
      </c>
      <c r="I150" s="46">
        <v>300</v>
      </c>
      <c r="J150" s="46">
        <v>500</v>
      </c>
      <c r="K150" s="46">
        <v>500</v>
      </c>
    </row>
    <row r="151" spans="1:12" x14ac:dyDescent="0.2">
      <c r="A151" s="15" t="s">
        <v>84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500</v>
      </c>
      <c r="I151" s="24">
        <v>500</v>
      </c>
      <c r="J151" s="24">
        <v>1500</v>
      </c>
      <c r="K151" s="24">
        <v>500</v>
      </c>
    </row>
    <row r="152" spans="1:12" x14ac:dyDescent="0.2">
      <c r="A152" s="15" t="s">
        <v>85</v>
      </c>
      <c r="B152" s="27"/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</row>
    <row r="153" spans="1:12" x14ac:dyDescent="0.2">
      <c r="A153" s="15" t="s">
        <v>86</v>
      </c>
      <c r="C153" s="24">
        <v>750</v>
      </c>
      <c r="D153" s="24">
        <v>750</v>
      </c>
      <c r="E153" s="24">
        <v>750</v>
      </c>
      <c r="F153" s="24">
        <v>750</v>
      </c>
      <c r="G153" s="24">
        <v>400</v>
      </c>
      <c r="H153" s="24">
        <v>400</v>
      </c>
      <c r="I153" s="24">
        <v>400</v>
      </c>
      <c r="J153" s="24">
        <v>500</v>
      </c>
      <c r="K153" s="24">
        <v>500</v>
      </c>
    </row>
    <row r="154" spans="1:12" x14ac:dyDescent="0.2">
      <c r="A154" s="15" t="s">
        <v>283</v>
      </c>
      <c r="C154" s="24">
        <v>250</v>
      </c>
      <c r="D154" s="24">
        <v>250</v>
      </c>
      <c r="E154" s="24">
        <v>250</v>
      </c>
      <c r="F154" s="24">
        <v>250</v>
      </c>
      <c r="G154" s="24">
        <v>250</v>
      </c>
      <c r="H154" s="24">
        <v>325</v>
      </c>
      <c r="I154" s="24">
        <v>325</v>
      </c>
      <c r="J154" s="24">
        <v>325</v>
      </c>
      <c r="K154" s="24">
        <v>325</v>
      </c>
    </row>
    <row r="155" spans="1:12" x14ac:dyDescent="0.2">
      <c r="A155" s="15" t="s">
        <v>87</v>
      </c>
      <c r="C155" s="24">
        <v>700</v>
      </c>
      <c r="D155" s="24">
        <v>900</v>
      </c>
      <c r="E155" s="24">
        <v>900</v>
      </c>
      <c r="F155" s="24">
        <v>900</v>
      </c>
      <c r="G155" s="24">
        <v>500</v>
      </c>
      <c r="H155" s="24">
        <v>500</v>
      </c>
      <c r="I155" s="24">
        <v>500</v>
      </c>
      <c r="J155" s="24">
        <v>1500</v>
      </c>
      <c r="K155" s="24">
        <v>1500</v>
      </c>
    </row>
    <row r="156" spans="1:12" x14ac:dyDescent="0.2">
      <c r="A156" s="15" t="s">
        <v>379</v>
      </c>
      <c r="C156" s="24">
        <v>750</v>
      </c>
      <c r="D156" s="24">
        <v>500</v>
      </c>
      <c r="E156" s="24">
        <v>500</v>
      </c>
      <c r="F156" s="24">
        <v>500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</row>
    <row r="157" spans="1:12" x14ac:dyDescent="0.2">
      <c r="A157" s="15" t="s">
        <v>534</v>
      </c>
      <c r="B157" s="21"/>
      <c r="C157" s="45">
        <f>'[1]Staff Contracts'!$B$33</f>
        <v>30367</v>
      </c>
      <c r="D157" s="45">
        <v>30958</v>
      </c>
      <c r="E157" s="45">
        <v>30958</v>
      </c>
      <c r="F157" s="24">
        <v>30958</v>
      </c>
      <c r="G157" s="24">
        <v>24500</v>
      </c>
      <c r="H157" s="24">
        <v>17382</v>
      </c>
      <c r="I157" s="24">
        <v>34346</v>
      </c>
      <c r="J157" s="24">
        <v>33710</v>
      </c>
      <c r="K157" s="24">
        <v>29109</v>
      </c>
      <c r="L157" s="29" t="s">
        <v>550</v>
      </c>
    </row>
    <row r="158" spans="1:12" x14ac:dyDescent="0.2">
      <c r="A158" s="15" t="s">
        <v>284</v>
      </c>
      <c r="C158" s="24">
        <f>ROUND(C157*Notes!$C$4,0)</f>
        <v>7592</v>
      </c>
      <c r="D158" s="24">
        <v>7592</v>
      </c>
      <c r="E158" s="24">
        <v>7592</v>
      </c>
      <c r="F158" s="45">
        <v>9287</v>
      </c>
      <c r="G158" s="45">
        <v>6125</v>
      </c>
      <c r="H158" s="45">
        <v>6605</v>
      </c>
      <c r="I158" s="45">
        <v>13052</v>
      </c>
      <c r="J158" s="45">
        <v>12810</v>
      </c>
      <c r="K158" s="45">
        <v>11062</v>
      </c>
      <c r="L158" s="29" t="s">
        <v>441</v>
      </c>
    </row>
    <row r="159" spans="1:12" x14ac:dyDescent="0.2">
      <c r="A159" s="15" t="s">
        <v>88</v>
      </c>
      <c r="C159" s="24">
        <v>1500</v>
      </c>
      <c r="D159" s="24">
        <v>1500</v>
      </c>
      <c r="E159" s="24">
        <v>1500</v>
      </c>
      <c r="F159" s="24">
        <v>1500</v>
      </c>
      <c r="G159" s="24">
        <v>1500</v>
      </c>
      <c r="H159" s="24">
        <v>1500</v>
      </c>
      <c r="I159" s="24">
        <v>3000</v>
      </c>
      <c r="J159" s="24">
        <v>3000</v>
      </c>
      <c r="K159" s="24">
        <v>3000</v>
      </c>
    </row>
    <row r="160" spans="1:12" x14ac:dyDescent="0.2">
      <c r="A160" s="15" t="s">
        <v>91</v>
      </c>
      <c r="C160" s="24">
        <v>0</v>
      </c>
      <c r="D160" s="24">
        <v>0</v>
      </c>
      <c r="E160" s="24">
        <v>0</v>
      </c>
      <c r="F160" s="24">
        <v>0</v>
      </c>
      <c r="G160" s="24">
        <v>250</v>
      </c>
      <c r="H160" s="24">
        <v>300</v>
      </c>
      <c r="I160" s="24">
        <v>500</v>
      </c>
      <c r="J160" s="24">
        <v>1000</v>
      </c>
      <c r="K160" s="24">
        <v>1000</v>
      </c>
    </row>
    <row r="161" spans="1:12" x14ac:dyDescent="0.2">
      <c r="A161" s="15" t="s">
        <v>89</v>
      </c>
      <c r="C161" s="46">
        <v>1500</v>
      </c>
      <c r="D161" s="46">
        <v>1500</v>
      </c>
      <c r="E161" s="46">
        <v>1500</v>
      </c>
      <c r="F161" s="24">
        <v>1500</v>
      </c>
      <c r="G161" s="24">
        <v>0</v>
      </c>
      <c r="H161" s="24">
        <v>0</v>
      </c>
      <c r="I161" s="24">
        <v>0</v>
      </c>
      <c r="J161" s="24">
        <v>0</v>
      </c>
      <c r="K161" s="24">
        <v>2000</v>
      </c>
    </row>
    <row r="162" spans="1:12" x14ac:dyDescent="0.2">
      <c r="A162" s="15" t="s">
        <v>90</v>
      </c>
      <c r="C162" s="24">
        <v>0</v>
      </c>
      <c r="D162" s="24">
        <v>500</v>
      </c>
      <c r="E162" s="24">
        <v>500</v>
      </c>
      <c r="F162" s="46">
        <v>500</v>
      </c>
      <c r="G162" s="46">
        <v>300</v>
      </c>
      <c r="H162" s="46">
        <v>300</v>
      </c>
      <c r="I162" s="46">
        <v>300</v>
      </c>
      <c r="J162" s="46">
        <v>2000</v>
      </c>
      <c r="K162" s="46">
        <v>2000</v>
      </c>
    </row>
    <row r="163" spans="1:12" x14ac:dyDescent="0.2">
      <c r="A163" s="15" t="s">
        <v>92</v>
      </c>
      <c r="C163" s="46">
        <v>20000</v>
      </c>
      <c r="D163" s="46">
        <v>20000</v>
      </c>
      <c r="E163" s="46">
        <v>20000</v>
      </c>
      <c r="F163" s="24">
        <v>8431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</row>
    <row r="164" spans="1:12" x14ac:dyDescent="0.2">
      <c r="A164" s="15" t="s">
        <v>93</v>
      </c>
      <c r="C164" s="24">
        <v>750</v>
      </c>
      <c r="D164" s="24">
        <v>750</v>
      </c>
      <c r="E164" s="24">
        <v>750</v>
      </c>
      <c r="F164" s="46">
        <v>750</v>
      </c>
      <c r="G164" s="46">
        <v>400</v>
      </c>
      <c r="H164" s="46">
        <v>400</v>
      </c>
      <c r="I164" s="46">
        <v>500</v>
      </c>
      <c r="J164" s="46">
        <v>500</v>
      </c>
      <c r="K164" s="46">
        <v>500</v>
      </c>
    </row>
    <row r="165" spans="1:12" x14ac:dyDescent="0.2">
      <c r="A165" s="15" t="s">
        <v>94</v>
      </c>
      <c r="C165" s="24">
        <v>500</v>
      </c>
      <c r="D165" s="24">
        <v>500</v>
      </c>
      <c r="E165" s="24">
        <v>500</v>
      </c>
      <c r="F165" s="24">
        <v>500</v>
      </c>
      <c r="G165" s="24">
        <v>0</v>
      </c>
      <c r="H165" s="24">
        <v>0</v>
      </c>
      <c r="I165" s="24">
        <v>0</v>
      </c>
      <c r="J165" s="24">
        <v>0</v>
      </c>
      <c r="K165" s="24">
        <v>500</v>
      </c>
    </row>
    <row r="166" spans="1:12" x14ac:dyDescent="0.2">
      <c r="A166" s="15" t="s">
        <v>532</v>
      </c>
      <c r="B166" s="21"/>
      <c r="C166" s="45">
        <f>'[1]Staff Contracts'!$B$35</f>
        <v>42867</v>
      </c>
      <c r="D166" s="45">
        <v>43458</v>
      </c>
      <c r="E166" s="45">
        <v>43458</v>
      </c>
      <c r="F166" s="24">
        <v>4000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</row>
    <row r="167" spans="1:12" x14ac:dyDescent="0.2">
      <c r="A167" s="15" t="s">
        <v>533</v>
      </c>
      <c r="C167" s="24">
        <f>ROUND(C166*Notes!$C$4,0)</f>
        <v>10717</v>
      </c>
      <c r="D167" s="24">
        <v>10865.5</v>
      </c>
      <c r="E167" s="24">
        <v>10865.5</v>
      </c>
      <c r="F167" s="45">
        <v>1000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29" t="s">
        <v>443</v>
      </c>
    </row>
    <row r="168" spans="1:12" x14ac:dyDescent="0.2">
      <c r="A168" s="15" t="s">
        <v>445</v>
      </c>
      <c r="C168" s="24">
        <v>500</v>
      </c>
      <c r="D168" s="24">
        <v>500</v>
      </c>
      <c r="E168" s="24">
        <v>500</v>
      </c>
      <c r="F168" s="24">
        <v>500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</row>
    <row r="169" spans="1:12" x14ac:dyDescent="0.2">
      <c r="A169" s="15" t="s">
        <v>446</v>
      </c>
      <c r="C169" s="24">
        <v>2250</v>
      </c>
      <c r="D169" s="24">
        <v>2250</v>
      </c>
      <c r="E169" s="24">
        <v>2250</v>
      </c>
      <c r="F169" s="24">
        <v>1200</v>
      </c>
      <c r="G169" s="24">
        <v>200</v>
      </c>
      <c r="H169" s="24">
        <v>200</v>
      </c>
      <c r="I169" s="24">
        <v>0</v>
      </c>
      <c r="J169" s="24">
        <v>0</v>
      </c>
      <c r="K169" s="24">
        <v>0</v>
      </c>
    </row>
    <row r="170" spans="1:12" x14ac:dyDescent="0.2">
      <c r="A170" s="15" t="s">
        <v>426</v>
      </c>
      <c r="C170" s="24"/>
      <c r="D170" s="24"/>
      <c r="E170" s="24"/>
      <c r="F170" s="24"/>
      <c r="G170" s="24">
        <v>0</v>
      </c>
      <c r="H170" s="24">
        <v>0</v>
      </c>
      <c r="I170" s="24">
        <v>0</v>
      </c>
      <c r="J170" s="24">
        <v>0</v>
      </c>
      <c r="K170" s="24">
        <v>0</v>
      </c>
    </row>
    <row r="171" spans="1:12" x14ac:dyDescent="0.2">
      <c r="A171" s="15" t="s">
        <v>447</v>
      </c>
      <c r="C171" s="24">
        <v>2000</v>
      </c>
      <c r="D171" s="24">
        <v>2000</v>
      </c>
      <c r="E171" s="24">
        <v>2000</v>
      </c>
      <c r="F171" s="24">
        <v>500</v>
      </c>
      <c r="G171" s="24">
        <v>1500</v>
      </c>
      <c r="H171" s="24">
        <v>1500</v>
      </c>
      <c r="I171" s="24">
        <v>1500</v>
      </c>
      <c r="J171" s="24">
        <v>0</v>
      </c>
      <c r="K171" s="24">
        <v>0</v>
      </c>
    </row>
    <row r="172" spans="1:12" x14ac:dyDescent="0.2">
      <c r="A172" s="15" t="s">
        <v>448</v>
      </c>
      <c r="C172" s="46">
        <v>1500</v>
      </c>
      <c r="D172" s="46">
        <v>1500</v>
      </c>
      <c r="E172" s="46">
        <v>1500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</row>
    <row r="173" spans="1:12" x14ac:dyDescent="0.2">
      <c r="A173" s="15" t="s">
        <v>449</v>
      </c>
      <c r="C173" s="24">
        <v>0</v>
      </c>
      <c r="D173" s="24">
        <v>0</v>
      </c>
      <c r="E173" s="24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</row>
    <row r="174" spans="1:12" x14ac:dyDescent="0.2">
      <c r="A174" s="15" t="s">
        <v>450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</row>
    <row r="175" spans="1:12" x14ac:dyDescent="0.2">
      <c r="A175" s="15" t="s">
        <v>285</v>
      </c>
      <c r="C175" s="24">
        <v>700</v>
      </c>
      <c r="D175" s="24">
        <v>700</v>
      </c>
      <c r="E175" s="24">
        <v>700</v>
      </c>
      <c r="F175" s="24">
        <v>700</v>
      </c>
      <c r="G175" s="24">
        <v>250</v>
      </c>
      <c r="H175" s="24">
        <v>250</v>
      </c>
      <c r="I175" s="24">
        <v>250</v>
      </c>
      <c r="J175" s="24">
        <v>250</v>
      </c>
      <c r="K175" s="24">
        <v>0</v>
      </c>
    </row>
    <row r="176" spans="1:12" x14ac:dyDescent="0.2">
      <c r="A176" s="15" t="s">
        <v>530</v>
      </c>
      <c r="B176" s="21"/>
      <c r="C176" s="45">
        <f>'[1]Staff Contracts'!$B$29</f>
        <v>34967</v>
      </c>
      <c r="D176" s="45">
        <v>36508</v>
      </c>
      <c r="E176" s="45">
        <v>36508</v>
      </c>
      <c r="F176" s="24">
        <v>36508</v>
      </c>
      <c r="G176" s="24">
        <v>42798</v>
      </c>
      <c r="H176" s="24">
        <v>44938</v>
      </c>
      <c r="I176" s="24">
        <v>49080</v>
      </c>
      <c r="J176" s="24">
        <v>41965</v>
      </c>
      <c r="K176" s="24">
        <v>42517</v>
      </c>
      <c r="L176" s="29" t="s">
        <v>408</v>
      </c>
    </row>
    <row r="177" spans="1:12" x14ac:dyDescent="0.2">
      <c r="A177" s="15" t="s">
        <v>531</v>
      </c>
      <c r="C177" s="24">
        <f>ROUND(C176*Notes!$C$4,0)</f>
        <v>8742</v>
      </c>
      <c r="D177" s="24">
        <v>9002</v>
      </c>
      <c r="E177" s="24">
        <v>9002</v>
      </c>
      <c r="F177" s="45">
        <v>10952</v>
      </c>
      <c r="G177" s="45">
        <v>16263</v>
      </c>
      <c r="H177" s="45">
        <v>17077</v>
      </c>
      <c r="I177" s="45">
        <v>18650</v>
      </c>
      <c r="J177" s="45">
        <v>15947</v>
      </c>
      <c r="K177" s="45">
        <v>16157</v>
      </c>
      <c r="L177" s="29" t="s">
        <v>441</v>
      </c>
    </row>
    <row r="178" spans="1:12" x14ac:dyDescent="0.2">
      <c r="A178" s="15" t="s">
        <v>335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250</v>
      </c>
    </row>
    <row r="179" spans="1:12" x14ac:dyDescent="0.2">
      <c r="A179" s="15" t="s">
        <v>95</v>
      </c>
      <c r="C179" s="24">
        <v>0</v>
      </c>
      <c r="D179" s="24">
        <v>0</v>
      </c>
      <c r="E179" s="24">
        <v>0</v>
      </c>
      <c r="F179" s="24">
        <v>0</v>
      </c>
      <c r="G179" s="24">
        <v>250</v>
      </c>
      <c r="H179" s="24">
        <v>250</v>
      </c>
      <c r="I179" s="24">
        <v>500</v>
      </c>
      <c r="J179" s="24">
        <v>500</v>
      </c>
      <c r="K179" s="24">
        <v>500</v>
      </c>
    </row>
    <row r="180" spans="1:12" x14ac:dyDescent="0.2">
      <c r="A180" s="15" t="s">
        <v>336</v>
      </c>
      <c r="C180" s="46">
        <v>1500</v>
      </c>
      <c r="D180" s="46">
        <v>2500</v>
      </c>
      <c r="E180" s="46">
        <v>2500</v>
      </c>
      <c r="F180" s="24">
        <v>2500</v>
      </c>
      <c r="G180" s="24">
        <v>500</v>
      </c>
      <c r="H180" s="24">
        <v>500</v>
      </c>
      <c r="I180" s="24">
        <v>500</v>
      </c>
      <c r="J180" s="24">
        <v>1000</v>
      </c>
      <c r="K180" s="24">
        <v>1000</v>
      </c>
    </row>
    <row r="181" spans="1:12" x14ac:dyDescent="0.2">
      <c r="A181" s="15" t="s">
        <v>96</v>
      </c>
      <c r="C181" s="24">
        <v>0</v>
      </c>
      <c r="D181" s="24">
        <v>0</v>
      </c>
      <c r="E181" s="24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1000</v>
      </c>
      <c r="L181" s="29" t="s">
        <v>521</v>
      </c>
    </row>
    <row r="182" spans="1:12" x14ac:dyDescent="0.2">
      <c r="A182" s="15" t="s">
        <v>286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250</v>
      </c>
    </row>
    <row r="183" spans="1:12" x14ac:dyDescent="0.2">
      <c r="A183" s="15" t="s">
        <v>97</v>
      </c>
      <c r="C183" s="24">
        <v>500</v>
      </c>
      <c r="D183" s="24">
        <v>500</v>
      </c>
      <c r="E183" s="24">
        <v>500</v>
      </c>
      <c r="F183" s="24">
        <v>500</v>
      </c>
      <c r="G183" s="24">
        <v>500</v>
      </c>
      <c r="H183" s="24">
        <v>500</v>
      </c>
      <c r="I183" s="24">
        <v>500</v>
      </c>
      <c r="J183" s="24">
        <v>500</v>
      </c>
      <c r="K183" s="24">
        <v>500</v>
      </c>
    </row>
    <row r="184" spans="1:12" x14ac:dyDescent="0.2">
      <c r="A184" s="15" t="s">
        <v>405</v>
      </c>
      <c r="C184" s="24">
        <v>0</v>
      </c>
      <c r="D184" s="24">
        <v>1000</v>
      </c>
      <c r="E184" s="24">
        <v>1000</v>
      </c>
      <c r="F184" s="24">
        <v>1000</v>
      </c>
      <c r="G184" s="24">
        <v>1000</v>
      </c>
      <c r="H184" s="24">
        <v>2000</v>
      </c>
      <c r="I184" s="24">
        <v>2000</v>
      </c>
      <c r="J184" s="24">
        <v>2000</v>
      </c>
      <c r="K184" s="24">
        <v>2000</v>
      </c>
      <c r="L184" s="29" t="s">
        <v>490</v>
      </c>
    </row>
    <row r="185" spans="1:12" x14ac:dyDescent="0.2">
      <c r="A185" s="15" t="s">
        <v>418</v>
      </c>
      <c r="C185" s="24"/>
      <c r="D185" s="24"/>
      <c r="E185" s="24"/>
      <c r="F185" s="24"/>
      <c r="G185" s="24">
        <v>800</v>
      </c>
      <c r="H185" s="24">
        <v>500</v>
      </c>
      <c r="I185" s="24">
        <v>500</v>
      </c>
      <c r="J185" s="24">
        <v>500</v>
      </c>
      <c r="K185" s="24">
        <v>500</v>
      </c>
    </row>
    <row r="186" spans="1:12" x14ac:dyDescent="0.2">
      <c r="A186" s="15" t="s">
        <v>528</v>
      </c>
      <c r="B186" s="23"/>
      <c r="C186" s="45">
        <f>'[1]Staff Contracts'!$B$32</f>
        <v>34567</v>
      </c>
      <c r="D186" s="45">
        <v>36108</v>
      </c>
      <c r="E186" s="45">
        <v>36108</v>
      </c>
      <c r="F186" s="24">
        <v>36108</v>
      </c>
      <c r="G186" s="24">
        <v>22918</v>
      </c>
      <c r="H186" s="24">
        <v>24380</v>
      </c>
      <c r="I186" s="24">
        <v>27436</v>
      </c>
      <c r="J186" s="24">
        <v>33268</v>
      </c>
      <c r="K186" s="24">
        <v>36512</v>
      </c>
      <c r="L186" s="29" t="s">
        <v>408</v>
      </c>
    </row>
    <row r="187" spans="1:12" x14ac:dyDescent="0.2">
      <c r="A187" s="15" t="s">
        <v>529</v>
      </c>
      <c r="C187" s="24">
        <f>ROUND(C186*Notes!$C$4,0)</f>
        <v>8642</v>
      </c>
      <c r="D187" s="24">
        <v>8902</v>
      </c>
      <c r="E187" s="24">
        <v>8902</v>
      </c>
      <c r="F187" s="45">
        <v>10832</v>
      </c>
      <c r="G187" s="45">
        <v>8709</v>
      </c>
      <c r="H187" s="45">
        <v>9265</v>
      </c>
      <c r="I187" s="45">
        <v>9666</v>
      </c>
      <c r="J187" s="45">
        <v>12642</v>
      </c>
      <c r="K187" s="45">
        <v>13875</v>
      </c>
      <c r="L187" s="29" t="s">
        <v>441</v>
      </c>
    </row>
    <row r="188" spans="1:12" x14ac:dyDescent="0.2">
      <c r="A188" s="15" t="s">
        <v>374</v>
      </c>
      <c r="C188" s="24">
        <v>500</v>
      </c>
      <c r="D188" s="24">
        <v>500</v>
      </c>
      <c r="E188" s="24">
        <v>500</v>
      </c>
      <c r="F188" s="24">
        <v>500</v>
      </c>
      <c r="G188" s="24">
        <v>1500</v>
      </c>
      <c r="H188" s="24">
        <v>1500</v>
      </c>
      <c r="I188" s="24">
        <v>500</v>
      </c>
      <c r="J188" s="24">
        <v>500</v>
      </c>
      <c r="K188" s="24">
        <v>500</v>
      </c>
    </row>
    <row r="189" spans="1:12" x14ac:dyDescent="0.2">
      <c r="A189" s="15" t="s">
        <v>98</v>
      </c>
      <c r="C189" s="24">
        <v>750</v>
      </c>
      <c r="D189" s="24">
        <v>800</v>
      </c>
      <c r="E189" s="24">
        <v>800</v>
      </c>
      <c r="F189" s="24">
        <v>800</v>
      </c>
      <c r="G189" s="24">
        <v>2000</v>
      </c>
      <c r="H189" s="24">
        <v>2000</v>
      </c>
      <c r="I189" s="24">
        <v>2000</v>
      </c>
      <c r="J189" s="24">
        <v>5000</v>
      </c>
      <c r="K189" s="24">
        <v>3000</v>
      </c>
    </row>
    <row r="190" spans="1:12" x14ac:dyDescent="0.2">
      <c r="A190" s="15" t="s">
        <v>99</v>
      </c>
      <c r="C190" s="24">
        <v>0</v>
      </c>
      <c r="D190" s="24">
        <v>0</v>
      </c>
      <c r="E190" s="24">
        <v>0</v>
      </c>
      <c r="F190" s="24">
        <v>0</v>
      </c>
      <c r="G190" s="24">
        <v>5000</v>
      </c>
      <c r="H190" s="24">
        <v>8000</v>
      </c>
      <c r="I190" s="24">
        <v>3000</v>
      </c>
      <c r="J190" s="24">
        <v>3000</v>
      </c>
      <c r="K190" s="24">
        <v>3000</v>
      </c>
      <c r="L190" s="29" t="s">
        <v>408</v>
      </c>
    </row>
    <row r="191" spans="1:12" x14ac:dyDescent="0.2">
      <c r="A191" s="15" t="s">
        <v>100</v>
      </c>
      <c r="C191" s="24">
        <v>0</v>
      </c>
      <c r="D191" s="24">
        <v>0</v>
      </c>
      <c r="E191" s="24">
        <v>0</v>
      </c>
      <c r="F191" s="24">
        <v>0</v>
      </c>
      <c r="G191" s="24">
        <v>5000</v>
      </c>
      <c r="H191" s="24">
        <v>2000</v>
      </c>
      <c r="I191" s="24">
        <v>1000</v>
      </c>
      <c r="J191" s="24">
        <v>1000</v>
      </c>
      <c r="K191" s="24">
        <v>1000</v>
      </c>
    </row>
    <row r="192" spans="1:12" x14ac:dyDescent="0.2">
      <c r="A192" s="15" t="s">
        <v>537</v>
      </c>
      <c r="B192" s="21"/>
      <c r="C192" s="45">
        <f>'[1]Staff Contracts'!$B$31</f>
        <v>32467</v>
      </c>
      <c r="D192" s="45">
        <v>33958</v>
      </c>
      <c r="E192" s="45">
        <v>33958</v>
      </c>
      <c r="F192" s="24">
        <v>33958</v>
      </c>
      <c r="G192" s="24">
        <v>31758</v>
      </c>
      <c r="H192" s="24">
        <v>33818</v>
      </c>
      <c r="I192" s="24">
        <v>39134</v>
      </c>
      <c r="J192" s="24">
        <v>37395</v>
      </c>
      <c r="K192" s="24">
        <v>37894</v>
      </c>
    </row>
    <row r="193" spans="1:12" x14ac:dyDescent="0.2">
      <c r="A193" s="15" t="s">
        <v>538</v>
      </c>
      <c r="C193" s="24">
        <f>ROUND(C192*Notes!$C$4,0)</f>
        <v>8117</v>
      </c>
      <c r="D193" s="24">
        <v>8377</v>
      </c>
      <c r="E193" s="24">
        <v>8377</v>
      </c>
      <c r="F193" s="45">
        <v>10187</v>
      </c>
      <c r="G193" s="45">
        <v>12068</v>
      </c>
      <c r="H193" s="45">
        <v>12851</v>
      </c>
      <c r="I193" s="45">
        <v>14871</v>
      </c>
      <c r="J193" s="45">
        <v>14210</v>
      </c>
      <c r="K193" s="45">
        <v>14400</v>
      </c>
      <c r="L193" s="29" t="s">
        <v>443</v>
      </c>
    </row>
    <row r="194" spans="1:12" x14ac:dyDescent="0.2">
      <c r="A194" s="15" t="s">
        <v>539</v>
      </c>
      <c r="C194" s="24">
        <v>1300</v>
      </c>
      <c r="D194" s="24">
        <v>1300</v>
      </c>
      <c r="E194" s="24">
        <v>1300</v>
      </c>
      <c r="F194" s="24">
        <v>1300</v>
      </c>
      <c r="G194" s="24">
        <v>0</v>
      </c>
      <c r="H194" s="24">
        <v>0</v>
      </c>
      <c r="I194" s="24">
        <v>0</v>
      </c>
      <c r="J194" s="24">
        <v>0</v>
      </c>
      <c r="K194" s="24">
        <v>250</v>
      </c>
    </row>
    <row r="195" spans="1:12" x14ac:dyDescent="0.2">
      <c r="A195" s="15" t="s">
        <v>540</v>
      </c>
      <c r="C195" s="24">
        <v>400</v>
      </c>
      <c r="D195" s="24">
        <v>400</v>
      </c>
      <c r="E195" s="24">
        <v>400</v>
      </c>
      <c r="F195" s="24">
        <v>400</v>
      </c>
      <c r="G195" s="24">
        <v>250</v>
      </c>
      <c r="H195" s="24">
        <v>300</v>
      </c>
      <c r="I195" s="24">
        <v>500</v>
      </c>
      <c r="J195" s="24">
        <v>500</v>
      </c>
      <c r="K195" s="24">
        <v>500</v>
      </c>
    </row>
    <row r="196" spans="1:12" x14ac:dyDescent="0.2">
      <c r="A196" s="15" t="s">
        <v>541</v>
      </c>
      <c r="C196" s="46">
        <v>500</v>
      </c>
      <c r="D196" s="46">
        <v>0</v>
      </c>
      <c r="E196" s="46">
        <v>0</v>
      </c>
      <c r="F196" s="24">
        <v>0</v>
      </c>
      <c r="G196" s="24">
        <v>400</v>
      </c>
      <c r="H196" s="24">
        <v>400</v>
      </c>
      <c r="I196" s="24">
        <v>400</v>
      </c>
      <c r="J196" s="24">
        <v>2000</v>
      </c>
      <c r="K196" s="24">
        <v>500</v>
      </c>
    </row>
    <row r="197" spans="1:12" x14ac:dyDescent="0.2">
      <c r="A197" s="15" t="s">
        <v>287</v>
      </c>
      <c r="B197" s="27"/>
      <c r="C197" s="24">
        <v>0</v>
      </c>
      <c r="D197" s="24">
        <v>0</v>
      </c>
      <c r="E197" s="24">
        <v>0</v>
      </c>
      <c r="F197" s="46">
        <v>0</v>
      </c>
      <c r="G197" s="46">
        <v>400</v>
      </c>
      <c r="H197" s="46">
        <v>700</v>
      </c>
      <c r="I197" s="46">
        <v>400</v>
      </c>
      <c r="J197" s="46">
        <v>12000</v>
      </c>
      <c r="K197" s="46">
        <v>12000</v>
      </c>
    </row>
    <row r="198" spans="1:12" x14ac:dyDescent="0.2">
      <c r="A198" s="15" t="s">
        <v>542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</row>
    <row r="199" spans="1:12" x14ac:dyDescent="0.2">
      <c r="A199" s="15" t="s">
        <v>543</v>
      </c>
      <c r="C199" s="24">
        <v>750</v>
      </c>
      <c r="D199" s="24">
        <v>750</v>
      </c>
      <c r="E199" s="24">
        <v>750</v>
      </c>
      <c r="F199" s="24">
        <v>750</v>
      </c>
      <c r="G199" s="24">
        <v>300</v>
      </c>
      <c r="H199" s="24">
        <v>1000</v>
      </c>
      <c r="I199" s="24">
        <v>500</v>
      </c>
      <c r="J199" s="24">
        <v>500</v>
      </c>
      <c r="K199" s="24">
        <v>500</v>
      </c>
    </row>
    <row r="200" spans="1:12" x14ac:dyDescent="0.2">
      <c r="A200" s="15" t="s">
        <v>544</v>
      </c>
      <c r="C200" s="24">
        <v>100</v>
      </c>
      <c r="D200" s="24">
        <v>100</v>
      </c>
      <c r="E200" s="24">
        <v>100</v>
      </c>
      <c r="F200" s="24">
        <v>100</v>
      </c>
      <c r="G200" s="24">
        <v>500</v>
      </c>
      <c r="H200" s="24">
        <v>1000</v>
      </c>
      <c r="I200" s="24">
        <v>3000</v>
      </c>
      <c r="J200" s="24">
        <v>3000</v>
      </c>
      <c r="K200" s="24">
        <v>3000</v>
      </c>
    </row>
    <row r="201" spans="1:12" x14ac:dyDescent="0.2">
      <c r="A201" s="15" t="s">
        <v>545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1000</v>
      </c>
      <c r="I201" s="24">
        <v>500</v>
      </c>
      <c r="J201" s="24">
        <v>2000</v>
      </c>
      <c r="K201" s="24">
        <v>2000</v>
      </c>
    </row>
    <row r="202" spans="1:12" x14ac:dyDescent="0.2">
      <c r="A202" s="15" t="s">
        <v>546</v>
      </c>
      <c r="C202" s="46">
        <v>0</v>
      </c>
      <c r="D202" s="46">
        <v>0</v>
      </c>
      <c r="E202" s="46">
        <v>0</v>
      </c>
      <c r="F202" s="24">
        <v>0</v>
      </c>
      <c r="G202" s="24">
        <v>0</v>
      </c>
      <c r="H202" s="24">
        <v>1000</v>
      </c>
      <c r="I202" s="24">
        <v>500</v>
      </c>
      <c r="J202" s="24">
        <v>500</v>
      </c>
      <c r="K202" s="24">
        <v>500</v>
      </c>
    </row>
    <row r="203" spans="1:12" x14ac:dyDescent="0.2">
      <c r="A203" s="15" t="s">
        <v>101</v>
      </c>
      <c r="B203" s="21"/>
      <c r="C203" s="45">
        <f>[3]Sheet1!$F$23</f>
        <v>36842</v>
      </c>
      <c r="D203" s="45">
        <v>36842</v>
      </c>
      <c r="E203" s="45">
        <v>36842</v>
      </c>
      <c r="F203" s="46">
        <v>37000</v>
      </c>
      <c r="G203" s="46">
        <v>32000</v>
      </c>
      <c r="H203" s="46">
        <v>32000</v>
      </c>
      <c r="I203" s="46">
        <v>40000</v>
      </c>
      <c r="J203" s="46">
        <v>40000</v>
      </c>
      <c r="K203" s="46">
        <v>40000</v>
      </c>
    </row>
    <row r="204" spans="1:12" x14ac:dyDescent="0.2">
      <c r="A204" s="15" t="s">
        <v>102</v>
      </c>
      <c r="B204" s="21"/>
      <c r="C204" s="24">
        <v>2000</v>
      </c>
      <c r="D204" s="24">
        <v>2000</v>
      </c>
      <c r="E204" s="24">
        <v>2000</v>
      </c>
      <c r="F204" s="45">
        <v>200</v>
      </c>
      <c r="G204" s="45">
        <v>700</v>
      </c>
      <c r="H204" s="45">
        <v>1200</v>
      </c>
      <c r="I204" s="45">
        <v>1000</v>
      </c>
      <c r="J204" s="45">
        <v>1500</v>
      </c>
      <c r="K204" s="45">
        <v>1500</v>
      </c>
    </row>
    <row r="205" spans="1:12" x14ac:dyDescent="0.2">
      <c r="A205" s="15" t="s">
        <v>103</v>
      </c>
      <c r="C205" s="24">
        <f>ROUND(C203*Notes!$C$4,0)</f>
        <v>9211</v>
      </c>
      <c r="D205" s="24">
        <v>9211</v>
      </c>
      <c r="E205" s="24">
        <v>9211</v>
      </c>
      <c r="F205" s="24">
        <v>11100</v>
      </c>
      <c r="G205" s="24">
        <v>8000</v>
      </c>
      <c r="H205" s="24">
        <v>8000</v>
      </c>
      <c r="I205" s="24">
        <v>10000</v>
      </c>
      <c r="J205" s="24">
        <v>10000</v>
      </c>
      <c r="K205" s="24">
        <v>10000</v>
      </c>
      <c r="L205" s="29" t="s">
        <v>378</v>
      </c>
    </row>
    <row r="206" spans="1:12" x14ac:dyDescent="0.2">
      <c r="A206" s="15" t="s">
        <v>104</v>
      </c>
      <c r="C206" s="24">
        <f>ROUND(C204*Notes!$C$4,0)</f>
        <v>500</v>
      </c>
      <c r="D206" s="24">
        <v>500</v>
      </c>
      <c r="E206" s="24">
        <v>500</v>
      </c>
      <c r="F206" s="24">
        <v>500</v>
      </c>
      <c r="G206" s="24">
        <v>175</v>
      </c>
      <c r="H206" s="24">
        <v>300</v>
      </c>
      <c r="I206" s="24">
        <v>250</v>
      </c>
      <c r="J206" s="24">
        <v>375</v>
      </c>
      <c r="K206" s="24">
        <v>375</v>
      </c>
      <c r="L206" s="29" t="s">
        <v>378</v>
      </c>
    </row>
    <row r="207" spans="1:12" x14ac:dyDescent="0.2">
      <c r="A207" s="15" t="s">
        <v>105</v>
      </c>
      <c r="C207" s="24">
        <v>10000</v>
      </c>
      <c r="D207" s="24">
        <v>12000</v>
      </c>
      <c r="E207" s="24">
        <v>12000</v>
      </c>
      <c r="F207" s="24">
        <v>12000</v>
      </c>
      <c r="G207" s="24">
        <v>9000</v>
      </c>
      <c r="H207" s="24">
        <v>11000</v>
      </c>
      <c r="I207" s="24">
        <v>11000</v>
      </c>
      <c r="J207" s="24">
        <v>15000</v>
      </c>
      <c r="K207" s="24">
        <v>15000</v>
      </c>
    </row>
    <row r="208" spans="1:12" x14ac:dyDescent="0.2">
      <c r="A208" s="15" t="s">
        <v>295</v>
      </c>
      <c r="C208" s="24">
        <v>360</v>
      </c>
      <c r="D208" s="24">
        <v>360</v>
      </c>
      <c r="E208" s="24">
        <v>360</v>
      </c>
      <c r="F208" s="24">
        <v>400</v>
      </c>
      <c r="G208" s="24">
        <v>800</v>
      </c>
      <c r="H208" s="24">
        <v>800</v>
      </c>
      <c r="I208" s="24">
        <v>500</v>
      </c>
      <c r="J208" s="24">
        <v>700</v>
      </c>
      <c r="K208" s="24">
        <v>700</v>
      </c>
    </row>
    <row r="209" spans="1:12" x14ac:dyDescent="0.2">
      <c r="A209" s="15" t="s">
        <v>106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</row>
    <row r="210" spans="1:12" x14ac:dyDescent="0.2">
      <c r="A210" s="15" t="s">
        <v>338</v>
      </c>
      <c r="C210" s="24">
        <v>8000</v>
      </c>
      <c r="D210" s="24">
        <v>10000</v>
      </c>
      <c r="E210" s="24">
        <v>10000</v>
      </c>
      <c r="F210" s="24">
        <v>5000</v>
      </c>
      <c r="G210" s="24">
        <v>10000</v>
      </c>
      <c r="H210" s="24">
        <v>8000</v>
      </c>
      <c r="I210" s="24">
        <v>8000</v>
      </c>
      <c r="J210" s="24">
        <v>15000</v>
      </c>
      <c r="K210" s="24">
        <v>15000</v>
      </c>
    </row>
    <row r="211" spans="1:12" x14ac:dyDescent="0.2">
      <c r="A211" s="15" t="s">
        <v>107</v>
      </c>
      <c r="C211" s="24">
        <v>13000</v>
      </c>
      <c r="D211" s="24">
        <v>11000</v>
      </c>
      <c r="E211" s="24">
        <v>11000</v>
      </c>
      <c r="F211" s="24">
        <v>10000</v>
      </c>
      <c r="G211" s="24">
        <v>10000</v>
      </c>
      <c r="H211" s="24">
        <v>8000</v>
      </c>
      <c r="I211" s="24">
        <v>7000</v>
      </c>
      <c r="J211" s="24">
        <v>10000</v>
      </c>
      <c r="K211" s="24">
        <v>10000</v>
      </c>
    </row>
    <row r="212" spans="1:12" x14ac:dyDescent="0.2">
      <c r="A212" s="15" t="s">
        <v>108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</row>
    <row r="213" spans="1:12" x14ac:dyDescent="0.2">
      <c r="A213" s="15" t="s">
        <v>109</v>
      </c>
      <c r="C213" s="24">
        <v>6000</v>
      </c>
      <c r="D213" s="24">
        <v>6500</v>
      </c>
      <c r="E213" s="24">
        <v>6500</v>
      </c>
      <c r="F213" s="24">
        <v>6500</v>
      </c>
      <c r="G213" s="24">
        <v>10000</v>
      </c>
      <c r="H213" s="24">
        <v>8000</v>
      </c>
      <c r="I213" s="24">
        <v>7000</v>
      </c>
      <c r="J213" s="24">
        <v>12000</v>
      </c>
      <c r="K213" s="24">
        <v>12000</v>
      </c>
    </row>
    <row r="214" spans="1:12" x14ac:dyDescent="0.2">
      <c r="A214" s="15" t="s">
        <v>513</v>
      </c>
      <c r="C214" s="24"/>
      <c r="D214" s="24"/>
      <c r="E214" s="24"/>
      <c r="F214" s="24"/>
      <c r="G214" s="24"/>
      <c r="H214" s="24"/>
      <c r="I214" s="24"/>
      <c r="J214" s="24">
        <v>2500</v>
      </c>
      <c r="K214" s="24">
        <v>2500</v>
      </c>
    </row>
    <row r="215" spans="1:12" x14ac:dyDescent="0.2">
      <c r="A215" s="15" t="s">
        <v>288</v>
      </c>
      <c r="B215" s="21"/>
      <c r="C215" s="45">
        <f>'[1]Staff Contracts'!$E$37+'[1]Staff Contracts'!$E$35+'[1]Staff Contracts'!$E$36*0.5</f>
        <v>23926</v>
      </c>
      <c r="D215" s="45">
        <v>24588</v>
      </c>
      <c r="E215" s="45">
        <v>24588</v>
      </c>
      <c r="F215" s="24">
        <v>26588</v>
      </c>
      <c r="G215" s="24">
        <v>29370</v>
      </c>
      <c r="H215" s="24">
        <v>35000</v>
      </c>
      <c r="I215" s="24">
        <v>35281</v>
      </c>
      <c r="J215" s="24">
        <v>38621</v>
      </c>
      <c r="K215" s="24">
        <v>32106</v>
      </c>
      <c r="L215" s="29" t="s">
        <v>408</v>
      </c>
    </row>
    <row r="216" spans="1:12" x14ac:dyDescent="0.2">
      <c r="A216" s="15" t="s">
        <v>315</v>
      </c>
      <c r="C216" s="24">
        <f>ROUND(C215*Notes!$C$4,0)</f>
        <v>5982</v>
      </c>
      <c r="D216" s="24">
        <v>6500</v>
      </c>
      <c r="E216" s="24">
        <v>6500</v>
      </c>
      <c r="F216" s="45">
        <v>7976</v>
      </c>
      <c r="G216" s="45">
        <v>11160</v>
      </c>
      <c r="H216" s="45">
        <v>13300</v>
      </c>
      <c r="I216" s="45">
        <v>13407</v>
      </c>
      <c r="J216" s="45">
        <v>14676</v>
      </c>
      <c r="K216" s="45">
        <v>12200</v>
      </c>
      <c r="L216" s="29" t="s">
        <v>441</v>
      </c>
    </row>
    <row r="217" spans="1:12" x14ac:dyDescent="0.2">
      <c r="A217" s="17" t="s">
        <v>110</v>
      </c>
      <c r="B217" s="27"/>
      <c r="C217" s="24">
        <v>500</v>
      </c>
      <c r="D217" s="24">
        <v>1000</v>
      </c>
      <c r="E217" s="24">
        <v>1000</v>
      </c>
      <c r="F217" s="24">
        <v>1000</v>
      </c>
      <c r="G217" s="24">
        <v>300</v>
      </c>
      <c r="H217" s="24">
        <v>300</v>
      </c>
      <c r="I217" s="24">
        <v>500</v>
      </c>
      <c r="J217" s="24">
        <v>500</v>
      </c>
      <c r="K217" s="24">
        <v>500</v>
      </c>
    </row>
    <row r="218" spans="1:12" x14ac:dyDescent="0.2">
      <c r="A218" s="15" t="s">
        <v>289</v>
      </c>
      <c r="B218" s="21"/>
      <c r="C218" s="45">
        <f>'[1]Staff Contracts'!$B$34</f>
        <v>31167</v>
      </c>
      <c r="D218" s="45">
        <v>32608</v>
      </c>
      <c r="E218" s="45">
        <v>32608</v>
      </c>
      <c r="F218" s="24">
        <v>0</v>
      </c>
      <c r="G218" s="24">
        <v>10506</v>
      </c>
      <c r="H218" s="24">
        <v>11031</v>
      </c>
      <c r="I218" s="24">
        <v>11588</v>
      </c>
      <c r="J218" s="24">
        <v>11820</v>
      </c>
      <c r="K218" s="24">
        <v>11938</v>
      </c>
    </row>
    <row r="219" spans="1:12" x14ac:dyDescent="0.2">
      <c r="A219" s="15" t="s">
        <v>290</v>
      </c>
      <c r="C219" s="24">
        <f>ROUND(C218*Notes!$C$4,0)</f>
        <v>7792</v>
      </c>
      <c r="D219" s="24">
        <v>8039.5</v>
      </c>
      <c r="E219" s="24">
        <v>8039.5</v>
      </c>
      <c r="F219" s="45">
        <v>0</v>
      </c>
      <c r="G219" s="45">
        <v>3992</v>
      </c>
      <c r="H219" s="45">
        <v>4192</v>
      </c>
      <c r="I219" s="45">
        <v>4404</v>
      </c>
      <c r="J219" s="45">
        <v>4492</v>
      </c>
      <c r="K219" s="45">
        <v>4536</v>
      </c>
      <c r="L219" s="29" t="s">
        <v>443</v>
      </c>
    </row>
    <row r="220" spans="1:12" x14ac:dyDescent="0.2">
      <c r="A220" s="15" t="s">
        <v>339</v>
      </c>
      <c r="C220" s="24">
        <v>500</v>
      </c>
      <c r="D220" s="24">
        <v>500</v>
      </c>
      <c r="E220" s="24">
        <v>500</v>
      </c>
      <c r="F220" s="24">
        <v>500</v>
      </c>
      <c r="G220" s="24">
        <v>500</v>
      </c>
      <c r="H220" s="24">
        <v>500</v>
      </c>
      <c r="I220" s="24">
        <v>500</v>
      </c>
      <c r="J220" s="24">
        <v>500</v>
      </c>
      <c r="K220" s="24">
        <v>500</v>
      </c>
    </row>
    <row r="221" spans="1:12" x14ac:dyDescent="0.2">
      <c r="A221" s="15" t="s">
        <v>111</v>
      </c>
      <c r="B221" s="27"/>
      <c r="C221" s="24">
        <v>1500</v>
      </c>
      <c r="D221" s="24">
        <v>1500</v>
      </c>
      <c r="E221" s="24">
        <v>1500</v>
      </c>
      <c r="F221" s="24">
        <v>1500</v>
      </c>
      <c r="G221" s="24">
        <v>0</v>
      </c>
      <c r="H221" s="24">
        <v>1000</v>
      </c>
      <c r="I221" s="24">
        <v>500</v>
      </c>
      <c r="J221" s="24">
        <v>500</v>
      </c>
      <c r="K221" s="24">
        <v>500</v>
      </c>
      <c r="L221" s="29" t="s">
        <v>408</v>
      </c>
    </row>
    <row r="222" spans="1:12" x14ac:dyDescent="0.2">
      <c r="A222" s="15" t="s">
        <v>112</v>
      </c>
      <c r="B222" s="27"/>
      <c r="C222" s="24">
        <v>2000</v>
      </c>
      <c r="D222" s="24">
        <v>2000</v>
      </c>
      <c r="E222" s="24">
        <v>2000</v>
      </c>
      <c r="F222" s="24">
        <v>1500</v>
      </c>
      <c r="G222" s="24">
        <v>0</v>
      </c>
      <c r="H222" s="24">
        <v>1000</v>
      </c>
      <c r="I222" s="24">
        <v>100</v>
      </c>
      <c r="J222" s="24">
        <v>100</v>
      </c>
      <c r="K222" s="24">
        <v>100</v>
      </c>
      <c r="L222" s="29" t="s">
        <v>408</v>
      </c>
    </row>
    <row r="223" spans="1:12" x14ac:dyDescent="0.2">
      <c r="A223" s="15" t="s">
        <v>337</v>
      </c>
      <c r="C223" s="24">
        <v>2500</v>
      </c>
      <c r="D223" s="24">
        <v>2500</v>
      </c>
      <c r="E223" s="24">
        <v>2500</v>
      </c>
      <c r="F223" s="24">
        <v>2500</v>
      </c>
      <c r="G223" s="24">
        <v>300</v>
      </c>
      <c r="H223" s="24">
        <v>300</v>
      </c>
      <c r="I223" s="24">
        <v>700</v>
      </c>
      <c r="J223" s="24">
        <v>700</v>
      </c>
      <c r="K223" s="24">
        <v>700</v>
      </c>
    </row>
    <row r="224" spans="1:12" x14ac:dyDescent="0.2">
      <c r="A224" s="18" t="s">
        <v>113</v>
      </c>
      <c r="B224" s="19"/>
      <c r="C224" s="19">
        <f>SUM(C127:C223)</f>
        <v>547212</v>
      </c>
      <c r="D224" s="19">
        <f>SUM(D127:D223)</f>
        <v>558245.5</v>
      </c>
      <c r="E224" s="19">
        <f>SUM(E127:E223)</f>
        <v>558245.5</v>
      </c>
      <c r="F224" s="19">
        <f>SUM(F127:F223)</f>
        <v>444007</v>
      </c>
      <c r="G224" s="19">
        <f>SUM(G127:G223)</f>
        <v>482858</v>
      </c>
      <c r="H224" s="19">
        <f>SUM(H127:H223)</f>
        <v>490614</v>
      </c>
      <c r="I224" s="19">
        <f>SUM(I127:I223)</f>
        <v>531850</v>
      </c>
      <c r="J224" s="19">
        <f>SUM(J127:J223)</f>
        <v>603098</v>
      </c>
      <c r="K224" s="19">
        <f>SUM(K127:K223)</f>
        <v>602323</v>
      </c>
      <c r="L224" s="19" t="s">
        <v>408</v>
      </c>
    </row>
    <row r="225" spans="1:12" x14ac:dyDescent="0.2">
      <c r="A225" s="15" t="s">
        <v>483</v>
      </c>
      <c r="C225" s="24"/>
      <c r="D225" s="24"/>
      <c r="E225" s="24"/>
      <c r="F225" s="24"/>
      <c r="G225" s="24">
        <v>40000</v>
      </c>
      <c r="H225" s="24">
        <v>10000</v>
      </c>
      <c r="I225" s="24">
        <v>1000</v>
      </c>
      <c r="J225" s="24">
        <v>164</v>
      </c>
      <c r="K225" s="24">
        <v>164</v>
      </c>
      <c r="L225" s="29" t="s">
        <v>484</v>
      </c>
    </row>
    <row r="226" spans="1:12" x14ac:dyDescent="0.2">
      <c r="A226" s="15" t="s">
        <v>340</v>
      </c>
      <c r="C226" s="24">
        <v>1500</v>
      </c>
      <c r="D226" s="24">
        <v>1000</v>
      </c>
      <c r="E226" s="24">
        <v>1000</v>
      </c>
      <c r="F226" s="24">
        <v>1000</v>
      </c>
      <c r="G226" s="24">
        <v>1000</v>
      </c>
      <c r="H226" s="24">
        <v>1000</v>
      </c>
      <c r="I226" s="24">
        <v>1500</v>
      </c>
      <c r="J226" s="24">
        <v>500</v>
      </c>
      <c r="K226" s="24">
        <v>500</v>
      </c>
    </row>
    <row r="227" spans="1:12" x14ac:dyDescent="0.2">
      <c r="A227" s="15" t="s">
        <v>341</v>
      </c>
      <c r="C227" s="24">
        <v>1000</v>
      </c>
      <c r="D227" s="24">
        <v>500</v>
      </c>
      <c r="E227" s="24">
        <v>500</v>
      </c>
      <c r="F227" s="24">
        <v>500</v>
      </c>
      <c r="G227" s="24">
        <v>500</v>
      </c>
      <c r="H227" s="24">
        <v>500</v>
      </c>
      <c r="I227" s="24">
        <v>500</v>
      </c>
      <c r="J227" s="24">
        <v>1500</v>
      </c>
      <c r="K227" s="24">
        <v>1500</v>
      </c>
    </row>
    <row r="228" spans="1:12" x14ac:dyDescent="0.2">
      <c r="A228" s="15" t="s">
        <v>114</v>
      </c>
      <c r="C228" s="24">
        <v>1000</v>
      </c>
      <c r="D228" s="24">
        <v>500</v>
      </c>
      <c r="E228" s="24">
        <v>500</v>
      </c>
      <c r="F228" s="24">
        <v>500</v>
      </c>
      <c r="G228" s="24">
        <v>500</v>
      </c>
      <c r="H228" s="24">
        <v>500</v>
      </c>
      <c r="I228" s="24">
        <v>500</v>
      </c>
      <c r="J228" s="24">
        <v>500</v>
      </c>
      <c r="K228" s="24">
        <v>500</v>
      </c>
    </row>
    <row r="229" spans="1:12" x14ac:dyDescent="0.2">
      <c r="A229" s="15" t="s">
        <v>394</v>
      </c>
      <c r="C229" s="24">
        <v>500</v>
      </c>
      <c r="D229" s="24">
        <v>500</v>
      </c>
      <c r="E229" s="24">
        <v>500</v>
      </c>
      <c r="F229" s="24">
        <v>500</v>
      </c>
      <c r="G229" s="24">
        <v>500</v>
      </c>
      <c r="H229" s="24">
        <v>500</v>
      </c>
      <c r="I229" s="24">
        <v>500</v>
      </c>
      <c r="J229" s="24">
        <v>500</v>
      </c>
      <c r="K229" s="24">
        <v>500</v>
      </c>
    </row>
    <row r="230" spans="1:12" x14ac:dyDescent="0.2">
      <c r="A230" s="15" t="s">
        <v>115</v>
      </c>
      <c r="C230" s="24">
        <v>1000</v>
      </c>
      <c r="D230" s="24">
        <v>1000</v>
      </c>
      <c r="E230" s="24">
        <v>1000</v>
      </c>
      <c r="F230" s="24">
        <v>1000</v>
      </c>
      <c r="G230" s="24">
        <v>1000</v>
      </c>
      <c r="H230" s="24">
        <v>1000</v>
      </c>
      <c r="I230" s="24">
        <v>1500</v>
      </c>
      <c r="J230" s="24">
        <v>1500</v>
      </c>
      <c r="K230" s="24">
        <v>1500</v>
      </c>
    </row>
    <row r="231" spans="1:12" x14ac:dyDescent="0.2">
      <c r="A231" s="15" t="s">
        <v>116</v>
      </c>
      <c r="B231" s="27"/>
      <c r="C231" s="46">
        <v>70000</v>
      </c>
      <c r="D231" s="46">
        <v>50000</v>
      </c>
      <c r="E231" s="46">
        <v>50000</v>
      </c>
      <c r="F231" s="24">
        <v>60000</v>
      </c>
      <c r="G231" s="24">
        <v>75000</v>
      </c>
      <c r="H231" s="24">
        <v>80000</v>
      </c>
      <c r="I231" s="24">
        <v>80003</v>
      </c>
      <c r="J231" s="24">
        <v>86000</v>
      </c>
      <c r="K231" s="24">
        <v>81248</v>
      </c>
    </row>
    <row r="232" spans="1:12" x14ac:dyDescent="0.2">
      <c r="A232" s="15" t="s">
        <v>117</v>
      </c>
      <c r="B232" s="27"/>
      <c r="C232" s="24">
        <v>0</v>
      </c>
      <c r="D232" s="24">
        <v>0</v>
      </c>
      <c r="E232" s="24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</row>
    <row r="233" spans="1:12" x14ac:dyDescent="0.2">
      <c r="A233" s="15" t="s">
        <v>526</v>
      </c>
      <c r="B233" s="35"/>
      <c r="C233" s="45">
        <f>'[1]Staff Contracts'!$B$39</f>
        <v>31617</v>
      </c>
      <c r="D233" s="45">
        <v>33108</v>
      </c>
      <c r="E233" s="45">
        <v>33108</v>
      </c>
      <c r="F233" s="24">
        <v>33108</v>
      </c>
      <c r="G233" s="24">
        <v>36408</v>
      </c>
      <c r="H233" s="24">
        <v>38753</v>
      </c>
      <c r="I233" s="24">
        <v>20090</v>
      </c>
      <c r="J233" s="24">
        <v>20902</v>
      </c>
      <c r="K233" s="24">
        <v>22152</v>
      </c>
      <c r="L233" s="29" t="s">
        <v>502</v>
      </c>
    </row>
    <row r="234" spans="1:12" x14ac:dyDescent="0.2">
      <c r="A234" s="15" t="s">
        <v>527</v>
      </c>
      <c r="C234" s="24">
        <f>ROUND(C233*Notes!$C$4,0)</f>
        <v>7904</v>
      </c>
      <c r="D234" s="24">
        <v>8164.5</v>
      </c>
      <c r="E234" s="24">
        <v>8164.5</v>
      </c>
      <c r="F234" s="24">
        <v>9932</v>
      </c>
      <c r="G234" s="24">
        <v>13835</v>
      </c>
      <c r="H234" s="24">
        <v>14727</v>
      </c>
      <c r="I234" s="24">
        <v>7634</v>
      </c>
      <c r="J234" s="24">
        <v>7943</v>
      </c>
      <c r="K234" s="24">
        <v>8418</v>
      </c>
      <c r="L234" s="29" t="s">
        <v>443</v>
      </c>
    </row>
    <row r="235" spans="1:12" x14ac:dyDescent="0.2">
      <c r="A235" s="15" t="s">
        <v>525</v>
      </c>
      <c r="B235" s="21"/>
      <c r="C235" s="45">
        <f>'[1]Staff Contracts'!$B$41</f>
        <v>41467</v>
      </c>
      <c r="D235" s="45">
        <v>43258</v>
      </c>
      <c r="E235" s="45">
        <v>43258</v>
      </c>
      <c r="F235" s="24">
        <v>43258</v>
      </c>
      <c r="G235" s="24">
        <v>67087</v>
      </c>
      <c r="H235" s="24">
        <v>70970</v>
      </c>
      <c r="I235" s="24">
        <v>76651</v>
      </c>
      <c r="J235" s="24">
        <v>93092</v>
      </c>
      <c r="K235" s="24">
        <v>83732</v>
      </c>
      <c r="L235" s="29" t="s">
        <v>452</v>
      </c>
    </row>
    <row r="236" spans="1:12" x14ac:dyDescent="0.2">
      <c r="A236" s="15" t="s">
        <v>524</v>
      </c>
      <c r="C236" s="24">
        <f>ROUND(C235*Notes!$C$4,0)</f>
        <v>10367</v>
      </c>
      <c r="D236" s="24">
        <v>10664.5</v>
      </c>
      <c r="E236" s="24">
        <v>10664.5</v>
      </c>
      <c r="F236" s="45">
        <v>12977</v>
      </c>
      <c r="G236" s="45">
        <v>20126</v>
      </c>
      <c r="H236" s="45">
        <v>26969</v>
      </c>
      <c r="I236" s="45">
        <v>22995</v>
      </c>
      <c r="J236" s="45">
        <v>27928</v>
      </c>
      <c r="K236" s="45">
        <v>25120</v>
      </c>
      <c r="L236" s="29" t="s">
        <v>410</v>
      </c>
    </row>
    <row r="237" spans="1:12" x14ac:dyDescent="0.2">
      <c r="A237" s="15" t="s">
        <v>118</v>
      </c>
      <c r="C237" s="24">
        <v>500</v>
      </c>
      <c r="D237" s="24">
        <v>500</v>
      </c>
      <c r="E237" s="24">
        <v>500</v>
      </c>
      <c r="F237" s="24">
        <v>500</v>
      </c>
      <c r="G237" s="24">
        <v>300</v>
      </c>
      <c r="H237" s="24">
        <v>300</v>
      </c>
      <c r="I237" s="24">
        <v>500</v>
      </c>
      <c r="J237" s="24">
        <v>500</v>
      </c>
      <c r="K237" s="24">
        <v>500</v>
      </c>
    </row>
    <row r="238" spans="1:12" x14ac:dyDescent="0.2">
      <c r="A238" s="15" t="s">
        <v>522</v>
      </c>
      <c r="B238" s="21"/>
      <c r="C238" s="45">
        <f>'[1]Staff Contracts'!$B$40</f>
        <v>33617</v>
      </c>
      <c r="D238" s="45">
        <v>30158</v>
      </c>
      <c r="E238" s="45">
        <v>30158</v>
      </c>
      <c r="F238" s="24">
        <v>30158</v>
      </c>
      <c r="G238" s="24">
        <v>34708</v>
      </c>
      <c r="H238" s="24">
        <v>29708</v>
      </c>
      <c r="I238" s="24">
        <v>26860</v>
      </c>
      <c r="J238" s="24">
        <v>35000</v>
      </c>
      <c r="K238" s="24">
        <v>35532</v>
      </c>
      <c r="L238" s="29" t="s">
        <v>408</v>
      </c>
    </row>
    <row r="239" spans="1:12" x14ac:dyDescent="0.2">
      <c r="A239" s="15" t="s">
        <v>523</v>
      </c>
      <c r="C239" s="24">
        <f>ROUND(C238*Notes!$C$4,0)</f>
        <v>8404</v>
      </c>
      <c r="D239" s="24">
        <v>7000</v>
      </c>
      <c r="E239" s="24">
        <v>7000</v>
      </c>
      <c r="F239" s="45">
        <v>9047</v>
      </c>
      <c r="G239" s="45">
        <v>13189</v>
      </c>
      <c r="H239" s="45">
        <v>11290</v>
      </c>
      <c r="I239" s="45">
        <v>10207</v>
      </c>
      <c r="J239" s="45">
        <v>13300</v>
      </c>
      <c r="K239" s="45">
        <v>13502</v>
      </c>
      <c r="L239" s="29" t="s">
        <v>441</v>
      </c>
    </row>
    <row r="240" spans="1:12" x14ac:dyDescent="0.2">
      <c r="A240" s="15" t="s">
        <v>119</v>
      </c>
      <c r="B240" s="21"/>
      <c r="C240" s="45">
        <f>'[1]Staff Contracts'!$B$42</f>
        <v>35517</v>
      </c>
      <c r="D240" s="45">
        <v>37108</v>
      </c>
      <c r="E240" s="45">
        <v>37108</v>
      </c>
      <c r="F240" s="24">
        <v>37108</v>
      </c>
      <c r="G240" s="24">
        <v>37608</v>
      </c>
      <c r="H240" s="24">
        <v>40013</v>
      </c>
      <c r="I240" s="24">
        <v>84076</v>
      </c>
      <c r="J240" s="24">
        <v>87183</v>
      </c>
      <c r="K240" s="24">
        <v>51771</v>
      </c>
    </row>
    <row r="241" spans="1:12" x14ac:dyDescent="0.2">
      <c r="A241" s="15" t="s">
        <v>423</v>
      </c>
      <c r="B241" s="21"/>
      <c r="C241" s="45"/>
      <c r="D241" s="45"/>
      <c r="E241" s="45"/>
      <c r="F241" s="24"/>
      <c r="G241" s="24">
        <v>0</v>
      </c>
      <c r="H241" s="24">
        <v>0</v>
      </c>
      <c r="I241" s="24">
        <v>0</v>
      </c>
      <c r="J241" s="24">
        <v>0</v>
      </c>
      <c r="K241" s="24">
        <v>0</v>
      </c>
    </row>
    <row r="242" spans="1:12" x14ac:dyDescent="0.2">
      <c r="A242" s="15" t="s">
        <v>120</v>
      </c>
      <c r="C242" s="24">
        <f>ROUND(C240*Notes!$C$4,0)</f>
        <v>8879</v>
      </c>
      <c r="D242" s="24">
        <v>9152</v>
      </c>
      <c r="E242" s="24">
        <v>9152</v>
      </c>
      <c r="F242" s="45">
        <v>11132</v>
      </c>
      <c r="G242" s="45">
        <v>14291</v>
      </c>
      <c r="H242" s="45">
        <v>15205</v>
      </c>
      <c r="I242" s="45">
        <v>31949</v>
      </c>
      <c r="J242" s="45">
        <v>33130</v>
      </c>
      <c r="K242" s="45">
        <v>19673</v>
      </c>
      <c r="L242" s="29" t="s">
        <v>441</v>
      </c>
    </row>
    <row r="243" spans="1:12" x14ac:dyDescent="0.2">
      <c r="A243" s="15" t="s">
        <v>424</v>
      </c>
      <c r="C243" s="24"/>
      <c r="D243" s="24"/>
      <c r="E243" s="24"/>
      <c r="F243" s="45"/>
      <c r="G243" s="45">
        <v>0</v>
      </c>
      <c r="H243" s="45"/>
      <c r="I243" s="45"/>
      <c r="J243" s="45"/>
      <c r="K243" s="45"/>
    </row>
    <row r="244" spans="1:12" x14ac:dyDescent="0.2">
      <c r="A244" s="15" t="s">
        <v>121</v>
      </c>
      <c r="C244" s="24">
        <v>100</v>
      </c>
      <c r="D244" s="24">
        <v>100</v>
      </c>
      <c r="E244" s="24">
        <v>100</v>
      </c>
      <c r="F244" s="24">
        <v>100</v>
      </c>
      <c r="G244" s="24">
        <v>100</v>
      </c>
      <c r="H244" s="24">
        <v>100</v>
      </c>
      <c r="I244" s="24">
        <v>100</v>
      </c>
      <c r="J244" s="24">
        <v>100</v>
      </c>
      <c r="K244" s="24">
        <v>100</v>
      </c>
    </row>
    <row r="245" spans="1:12" x14ac:dyDescent="0.2">
      <c r="A245" s="15" t="s">
        <v>122</v>
      </c>
      <c r="B245" s="27"/>
      <c r="C245" s="24">
        <v>100</v>
      </c>
      <c r="D245" s="24">
        <v>100</v>
      </c>
      <c r="E245" s="24">
        <v>100</v>
      </c>
      <c r="F245" s="24">
        <v>100</v>
      </c>
      <c r="G245" s="24">
        <v>100</v>
      </c>
      <c r="H245" s="24">
        <v>1250</v>
      </c>
      <c r="I245" s="24">
        <v>1250</v>
      </c>
      <c r="J245" s="24">
        <v>1250</v>
      </c>
      <c r="K245" s="24">
        <v>1250</v>
      </c>
    </row>
    <row r="246" spans="1:12" x14ac:dyDescent="0.2">
      <c r="A246" s="15" t="s">
        <v>123</v>
      </c>
      <c r="B246" s="21"/>
      <c r="C246" s="45">
        <f>'[1]Staff Contracts'!$E$45</f>
        <v>29475</v>
      </c>
      <c r="D246" s="45">
        <v>32958</v>
      </c>
      <c r="E246" s="45">
        <v>32958</v>
      </c>
      <c r="F246" s="24">
        <v>32958</v>
      </c>
      <c r="G246" s="24">
        <v>38108</v>
      </c>
      <c r="H246" s="24">
        <v>40591</v>
      </c>
      <c r="I246" s="24">
        <v>82719</v>
      </c>
      <c r="J246" s="24">
        <v>83578</v>
      </c>
      <c r="K246" s="24">
        <v>85227</v>
      </c>
      <c r="L246" s="29" t="s">
        <v>503</v>
      </c>
    </row>
    <row r="247" spans="1:12" x14ac:dyDescent="0.2">
      <c r="A247" s="15" t="s">
        <v>124</v>
      </c>
      <c r="C247" s="24">
        <f>ROUND(C246*Notes!$C$4,0)</f>
        <v>7369</v>
      </c>
      <c r="D247" s="24">
        <v>8139.5</v>
      </c>
      <c r="E247" s="24">
        <v>8139.5</v>
      </c>
      <c r="F247" s="45">
        <v>9887</v>
      </c>
      <c r="G247" s="45">
        <v>14481</v>
      </c>
      <c r="H247" s="45">
        <v>15425</v>
      </c>
      <c r="I247" s="45">
        <v>31433</v>
      </c>
      <c r="J247" s="45">
        <v>31760</v>
      </c>
      <c r="K247" s="45">
        <v>32386</v>
      </c>
      <c r="L247" s="29" t="s">
        <v>441</v>
      </c>
    </row>
    <row r="248" spans="1:12" x14ac:dyDescent="0.2">
      <c r="A248" s="15" t="s">
        <v>430</v>
      </c>
      <c r="C248" s="24">
        <v>0</v>
      </c>
      <c r="D248" s="24">
        <v>0</v>
      </c>
      <c r="E248" s="24">
        <v>0</v>
      </c>
      <c r="F248" s="24">
        <v>0</v>
      </c>
      <c r="G248" s="24">
        <v>13875</v>
      </c>
      <c r="H248" s="24">
        <v>15400</v>
      </c>
      <c r="I248" s="24">
        <v>15525</v>
      </c>
      <c r="J248" s="24">
        <v>16650</v>
      </c>
      <c r="K248" s="24">
        <v>116664</v>
      </c>
    </row>
    <row r="249" spans="1:12" x14ac:dyDescent="0.2">
      <c r="A249" s="15" t="s">
        <v>431</v>
      </c>
      <c r="B249" s="27"/>
      <c r="C249" s="24">
        <f>ROUND(C248*Notes!$C$4,0)</f>
        <v>0</v>
      </c>
      <c r="D249" s="24">
        <v>0</v>
      </c>
      <c r="E249" s="24">
        <v>0</v>
      </c>
      <c r="F249" s="24">
        <v>0</v>
      </c>
      <c r="G249" s="24">
        <v>3469</v>
      </c>
      <c r="H249" s="24">
        <v>3850</v>
      </c>
      <c r="I249" s="24">
        <v>3882</v>
      </c>
      <c r="J249" s="24">
        <v>4163</v>
      </c>
      <c r="K249" s="24">
        <v>3750</v>
      </c>
      <c r="L249" s="29" t="s">
        <v>432</v>
      </c>
    </row>
    <row r="250" spans="1:12" x14ac:dyDescent="0.2">
      <c r="A250" s="15" t="s">
        <v>125</v>
      </c>
      <c r="B250" s="27"/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1000</v>
      </c>
      <c r="J250" s="24">
        <v>3000</v>
      </c>
      <c r="K250" s="24">
        <v>3000</v>
      </c>
    </row>
    <row r="251" spans="1:12" x14ac:dyDescent="0.2">
      <c r="A251" s="15" t="s">
        <v>291</v>
      </c>
      <c r="B251" s="27"/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1000</v>
      </c>
      <c r="I251" s="24">
        <v>1000</v>
      </c>
      <c r="J251" s="24">
        <v>1000</v>
      </c>
      <c r="K251" s="24">
        <v>1000</v>
      </c>
    </row>
    <row r="252" spans="1:12" x14ac:dyDescent="0.2">
      <c r="A252" s="15" t="s">
        <v>504</v>
      </c>
      <c r="B252" s="27"/>
      <c r="C252" s="24">
        <v>4000</v>
      </c>
      <c r="D252" s="24">
        <v>5000</v>
      </c>
      <c r="E252" s="24">
        <v>5000</v>
      </c>
      <c r="F252" s="24">
        <v>4000</v>
      </c>
      <c r="G252" s="24">
        <v>3000</v>
      </c>
      <c r="H252" s="24">
        <v>3000</v>
      </c>
      <c r="I252" s="24">
        <v>6000</v>
      </c>
      <c r="J252" s="24">
        <v>7000</v>
      </c>
      <c r="K252" s="24">
        <v>7000</v>
      </c>
    </row>
    <row r="253" spans="1:12" x14ac:dyDescent="0.2">
      <c r="A253" s="15" t="s">
        <v>505</v>
      </c>
      <c r="B253" s="27"/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10000</v>
      </c>
      <c r="J253" s="24">
        <v>0</v>
      </c>
      <c r="K253" s="24">
        <v>0</v>
      </c>
    </row>
    <row r="254" spans="1:12" x14ac:dyDescent="0.2">
      <c r="A254" s="15" t="s">
        <v>126</v>
      </c>
      <c r="B254" s="27"/>
      <c r="C254" s="24">
        <v>1200</v>
      </c>
      <c r="D254" s="24">
        <v>1200</v>
      </c>
      <c r="E254" s="24">
        <v>1200</v>
      </c>
      <c r="F254" s="24">
        <v>1200</v>
      </c>
      <c r="G254" s="24">
        <v>750</v>
      </c>
      <c r="H254" s="24">
        <v>1500</v>
      </c>
      <c r="I254" s="24">
        <v>1500</v>
      </c>
      <c r="J254" s="24">
        <v>1500</v>
      </c>
      <c r="K254" s="24">
        <v>1500</v>
      </c>
    </row>
    <row r="255" spans="1:12" x14ac:dyDescent="0.2">
      <c r="A255" s="15" t="s">
        <v>127</v>
      </c>
      <c r="B255" s="27"/>
      <c r="C255" s="24">
        <v>500</v>
      </c>
      <c r="D255" s="24">
        <v>500</v>
      </c>
      <c r="E255" s="24">
        <v>500</v>
      </c>
      <c r="F255" s="24">
        <v>500</v>
      </c>
      <c r="G255" s="24">
        <v>750</v>
      </c>
      <c r="H255" s="24">
        <v>750</v>
      </c>
      <c r="I255" s="24">
        <v>750</v>
      </c>
      <c r="J255" s="24">
        <v>750</v>
      </c>
      <c r="K255" s="24">
        <v>750</v>
      </c>
    </row>
    <row r="256" spans="1:12" x14ac:dyDescent="0.2">
      <c r="A256" s="15" t="s">
        <v>128</v>
      </c>
      <c r="B256" s="27"/>
      <c r="C256" s="24">
        <v>0</v>
      </c>
      <c r="D256" s="24">
        <v>0</v>
      </c>
      <c r="E256" s="24">
        <v>0</v>
      </c>
      <c r="F256" s="24">
        <v>0</v>
      </c>
      <c r="G256" s="24">
        <v>250</v>
      </c>
      <c r="H256" s="24">
        <v>250</v>
      </c>
      <c r="I256" s="24">
        <v>250</v>
      </c>
      <c r="J256" s="24">
        <v>250</v>
      </c>
      <c r="K256" s="24">
        <v>250</v>
      </c>
    </row>
    <row r="257" spans="1:12" x14ac:dyDescent="0.2">
      <c r="A257" s="15" t="s">
        <v>129</v>
      </c>
      <c r="B257" s="27"/>
      <c r="C257" s="24">
        <v>1200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</row>
    <row r="258" spans="1:12" x14ac:dyDescent="0.2">
      <c r="A258" s="15" t="s">
        <v>117</v>
      </c>
      <c r="B258" s="27"/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</row>
    <row r="259" spans="1:12" x14ac:dyDescent="0.2">
      <c r="A259" s="15" t="s">
        <v>404</v>
      </c>
      <c r="B259" s="27"/>
      <c r="C259" s="24">
        <v>0</v>
      </c>
      <c r="D259" s="24">
        <v>0</v>
      </c>
      <c r="E259" s="24">
        <v>0</v>
      </c>
      <c r="F259" s="24">
        <v>0</v>
      </c>
      <c r="G259" s="24">
        <v>9600</v>
      </c>
      <c r="H259" s="24">
        <v>9600</v>
      </c>
      <c r="I259" s="24">
        <v>0</v>
      </c>
      <c r="J259" s="24">
        <v>0</v>
      </c>
      <c r="K259" s="24">
        <v>7200</v>
      </c>
      <c r="L259" s="29" t="s">
        <v>408</v>
      </c>
    </row>
    <row r="260" spans="1:12" x14ac:dyDescent="0.2">
      <c r="A260" s="15" t="s">
        <v>135</v>
      </c>
      <c r="B260" s="27"/>
      <c r="C260" s="24">
        <v>500</v>
      </c>
      <c r="D260" s="24">
        <v>250</v>
      </c>
      <c r="E260" s="24">
        <v>250</v>
      </c>
      <c r="F260" s="24">
        <v>250</v>
      </c>
      <c r="G260" s="24">
        <v>400</v>
      </c>
      <c r="H260" s="24">
        <v>400</v>
      </c>
      <c r="I260" s="24">
        <v>400</v>
      </c>
      <c r="J260" s="24">
        <v>400</v>
      </c>
      <c r="K260" s="24">
        <v>400</v>
      </c>
    </row>
    <row r="261" spans="1:12" x14ac:dyDescent="0.2">
      <c r="A261" s="39" t="s">
        <v>292</v>
      </c>
      <c r="B261" s="27"/>
      <c r="C261" s="24">
        <v>0</v>
      </c>
      <c r="D261" s="24">
        <v>500</v>
      </c>
      <c r="E261" s="24">
        <v>500</v>
      </c>
      <c r="F261" s="24">
        <v>500</v>
      </c>
      <c r="G261" s="24">
        <v>100</v>
      </c>
      <c r="H261" s="24">
        <v>100</v>
      </c>
      <c r="I261" s="24">
        <v>100</v>
      </c>
      <c r="J261" s="24">
        <v>100</v>
      </c>
      <c r="K261" s="24">
        <v>100</v>
      </c>
    </row>
    <row r="262" spans="1:12" x14ac:dyDescent="0.2">
      <c r="A262" s="39" t="s">
        <v>474</v>
      </c>
      <c r="B262" s="27"/>
      <c r="C262" s="24"/>
      <c r="D262" s="24"/>
      <c r="E262" s="24"/>
      <c r="F262" s="24"/>
      <c r="G262" s="24">
        <v>15000</v>
      </c>
      <c r="H262" s="24">
        <v>15000</v>
      </c>
      <c r="I262" s="24">
        <v>15000</v>
      </c>
      <c r="J262" s="24">
        <v>15000</v>
      </c>
      <c r="K262" s="24">
        <v>7500</v>
      </c>
    </row>
    <row r="263" spans="1:12" x14ac:dyDescent="0.2">
      <c r="A263" s="39" t="s">
        <v>475</v>
      </c>
      <c r="B263" s="27"/>
      <c r="C263" s="24"/>
      <c r="D263" s="24"/>
      <c r="E263" s="24"/>
      <c r="F263" s="24"/>
      <c r="G263" s="24">
        <v>8000</v>
      </c>
      <c r="H263" s="24">
        <v>8000</v>
      </c>
      <c r="I263" s="24">
        <v>8000</v>
      </c>
      <c r="J263" s="24">
        <v>8000</v>
      </c>
      <c r="K263" s="24">
        <v>6000</v>
      </c>
    </row>
    <row r="264" spans="1:12" x14ac:dyDescent="0.2">
      <c r="A264" s="39" t="s">
        <v>476</v>
      </c>
      <c r="B264" s="27"/>
      <c r="C264" s="24"/>
      <c r="D264" s="24"/>
      <c r="E264" s="24"/>
      <c r="F264" s="24"/>
      <c r="G264" s="24">
        <v>2500</v>
      </c>
      <c r="H264" s="24">
        <v>2500</v>
      </c>
      <c r="I264" s="24">
        <v>2500</v>
      </c>
      <c r="J264" s="24">
        <v>2500</v>
      </c>
      <c r="K264" s="24">
        <v>2500</v>
      </c>
    </row>
    <row r="265" spans="1:12" x14ac:dyDescent="0.2">
      <c r="A265" s="39" t="s">
        <v>291</v>
      </c>
      <c r="B265" s="27"/>
      <c r="C265" s="24"/>
      <c r="D265" s="24"/>
      <c r="E265" s="24"/>
      <c r="F265" s="24"/>
      <c r="G265" s="24">
        <v>3000</v>
      </c>
      <c r="H265" s="24">
        <v>3000</v>
      </c>
      <c r="I265" s="24">
        <v>1500</v>
      </c>
      <c r="J265" s="24">
        <v>1500</v>
      </c>
      <c r="K265" s="24">
        <v>1500</v>
      </c>
    </row>
    <row r="266" spans="1:12" x14ac:dyDescent="0.2">
      <c r="A266" s="39" t="s">
        <v>427</v>
      </c>
      <c r="B266" s="27"/>
      <c r="C266" s="24"/>
      <c r="D266" s="24"/>
      <c r="E266" s="24"/>
      <c r="F266" s="24"/>
      <c r="G266" s="24">
        <v>20000</v>
      </c>
      <c r="H266" s="24">
        <v>20000</v>
      </c>
      <c r="I266" s="24">
        <v>15000</v>
      </c>
      <c r="J266" s="24">
        <v>15000</v>
      </c>
      <c r="K266" s="24">
        <v>8000</v>
      </c>
    </row>
    <row r="267" spans="1:12" x14ac:dyDescent="0.2">
      <c r="A267" s="39" t="s">
        <v>428</v>
      </c>
      <c r="B267" s="27"/>
      <c r="C267" s="24"/>
      <c r="D267" s="24"/>
      <c r="E267" s="24"/>
      <c r="F267" s="24"/>
      <c r="G267" s="24">
        <v>15000</v>
      </c>
      <c r="H267" s="24">
        <v>17500</v>
      </c>
      <c r="I267" s="24">
        <v>17500</v>
      </c>
      <c r="J267" s="24">
        <v>20000</v>
      </c>
      <c r="K267" s="24">
        <v>22000</v>
      </c>
    </row>
    <row r="268" spans="1:12" x14ac:dyDescent="0.2">
      <c r="A268" s="39" t="s">
        <v>429</v>
      </c>
      <c r="B268" s="27"/>
      <c r="C268" s="24"/>
      <c r="D268" s="24"/>
      <c r="E268" s="24"/>
      <c r="F268" s="24"/>
      <c r="G268" s="24">
        <v>80000</v>
      </c>
      <c r="H268" s="24">
        <v>72000</v>
      </c>
      <c r="I268" s="24">
        <v>72000</v>
      </c>
      <c r="J268" s="24">
        <v>75000</v>
      </c>
      <c r="K268" s="24">
        <v>75000</v>
      </c>
    </row>
    <row r="269" spans="1:12" x14ac:dyDescent="0.2">
      <c r="A269" s="39" t="s">
        <v>519</v>
      </c>
      <c r="B269" s="27"/>
      <c r="C269" s="24"/>
      <c r="D269" s="24"/>
      <c r="E269" s="24"/>
      <c r="F269" s="24"/>
      <c r="G269" s="60" t="s">
        <v>408</v>
      </c>
      <c r="H269" s="60" t="s">
        <v>408</v>
      </c>
      <c r="I269" s="60" t="s">
        <v>408</v>
      </c>
      <c r="J269" s="60" t="s">
        <v>408</v>
      </c>
      <c r="K269" s="24">
        <v>280878</v>
      </c>
    </row>
    <row r="270" spans="1:12" x14ac:dyDescent="0.2">
      <c r="A270" s="39" t="s">
        <v>342</v>
      </c>
      <c r="B270" s="35"/>
      <c r="C270" s="45">
        <f>'[1]Staff Contracts'!$E$49</f>
        <v>43000</v>
      </c>
      <c r="D270" s="45">
        <v>45619</v>
      </c>
      <c r="E270" s="45">
        <v>45619</v>
      </c>
      <c r="F270" s="24">
        <v>45619</v>
      </c>
      <c r="G270" s="24">
        <v>52895</v>
      </c>
      <c r="H270" s="24">
        <v>55561</v>
      </c>
      <c r="I270" s="24">
        <v>57228</v>
      </c>
      <c r="J270" s="24">
        <v>58372</v>
      </c>
      <c r="K270" s="24">
        <v>62996</v>
      </c>
      <c r="L270" s="29" t="s">
        <v>408</v>
      </c>
    </row>
    <row r="271" spans="1:12" x14ac:dyDescent="0.2">
      <c r="A271" s="39" t="s">
        <v>343</v>
      </c>
      <c r="B271" s="27"/>
      <c r="C271" s="24">
        <f>ROUND(C270*Notes!$C$4,0)</f>
        <v>10750</v>
      </c>
      <c r="D271" s="24">
        <v>11073</v>
      </c>
      <c r="E271" s="24">
        <v>11073</v>
      </c>
      <c r="F271" s="45">
        <v>13685</v>
      </c>
      <c r="G271" s="45">
        <v>20100</v>
      </c>
      <c r="H271" s="45">
        <v>21106</v>
      </c>
      <c r="I271" s="45">
        <v>21747</v>
      </c>
      <c r="J271" s="45">
        <v>22181</v>
      </c>
      <c r="K271" s="45">
        <v>23938</v>
      </c>
      <c r="L271" s="29" t="s">
        <v>440</v>
      </c>
    </row>
    <row r="272" spans="1:12" x14ac:dyDescent="0.2">
      <c r="A272" s="39" t="s">
        <v>314</v>
      </c>
      <c r="B272" s="35"/>
      <c r="C272" s="57">
        <f>ROUND(SUM([2]Sheet3!$H$20),0)</f>
        <v>366</v>
      </c>
      <c r="D272" s="57">
        <v>366</v>
      </c>
      <c r="E272" s="57">
        <v>366</v>
      </c>
      <c r="F272" s="24">
        <v>366</v>
      </c>
      <c r="G272" s="24">
        <v>500</v>
      </c>
      <c r="H272" s="24">
        <v>1000</v>
      </c>
      <c r="I272" s="24">
        <v>1000</v>
      </c>
      <c r="J272" s="24">
        <v>1000</v>
      </c>
      <c r="K272" s="24">
        <v>1000</v>
      </c>
    </row>
    <row r="273" spans="1:12" x14ac:dyDescent="0.2">
      <c r="A273" s="39" t="s">
        <v>150</v>
      </c>
      <c r="B273" s="27"/>
      <c r="C273" s="24">
        <v>500</v>
      </c>
      <c r="D273" s="24">
        <v>500</v>
      </c>
      <c r="E273" s="24">
        <v>500</v>
      </c>
      <c r="F273" s="57">
        <v>500</v>
      </c>
      <c r="G273" s="57">
        <v>500</v>
      </c>
      <c r="H273" s="57">
        <v>1000</v>
      </c>
      <c r="I273" s="57">
        <v>1000</v>
      </c>
      <c r="J273" s="57">
        <v>1000</v>
      </c>
      <c r="K273" s="57">
        <v>1000</v>
      </c>
    </row>
    <row r="274" spans="1:12" x14ac:dyDescent="0.2">
      <c r="A274" s="15" t="s">
        <v>149</v>
      </c>
      <c r="C274" s="24">
        <v>750</v>
      </c>
      <c r="D274" s="24">
        <v>750</v>
      </c>
      <c r="E274" s="24">
        <v>750</v>
      </c>
      <c r="F274" s="24">
        <v>750</v>
      </c>
      <c r="G274" s="24">
        <v>700</v>
      </c>
      <c r="H274" s="24">
        <v>750</v>
      </c>
      <c r="I274" s="24">
        <v>700</v>
      </c>
      <c r="J274" s="24">
        <v>700</v>
      </c>
      <c r="K274" s="24">
        <v>700</v>
      </c>
    </row>
    <row r="275" spans="1:12" x14ac:dyDescent="0.2">
      <c r="A275" s="15" t="s">
        <v>344</v>
      </c>
      <c r="C275" s="24">
        <v>600</v>
      </c>
      <c r="D275" s="24">
        <v>600</v>
      </c>
      <c r="E275" s="24">
        <v>600</v>
      </c>
      <c r="F275" s="24">
        <v>600</v>
      </c>
      <c r="G275" s="24">
        <v>50</v>
      </c>
      <c r="H275" s="24">
        <v>150</v>
      </c>
      <c r="I275" s="24">
        <v>150</v>
      </c>
      <c r="J275" s="24">
        <v>150</v>
      </c>
      <c r="K275" s="24">
        <v>150</v>
      </c>
    </row>
    <row r="276" spans="1:12" x14ac:dyDescent="0.2">
      <c r="A276" s="15" t="s">
        <v>326</v>
      </c>
      <c r="B276" s="24"/>
      <c r="C276" s="24">
        <v>200</v>
      </c>
      <c r="D276" s="24">
        <v>200</v>
      </c>
      <c r="E276" s="24">
        <v>200</v>
      </c>
      <c r="F276" s="24">
        <v>200</v>
      </c>
      <c r="G276" s="24">
        <v>500</v>
      </c>
      <c r="H276" s="24">
        <v>700</v>
      </c>
      <c r="I276" s="24">
        <v>2000</v>
      </c>
      <c r="J276" s="24">
        <v>2000</v>
      </c>
      <c r="K276" s="24">
        <v>2000</v>
      </c>
    </row>
    <row r="277" spans="1:12" x14ac:dyDescent="0.2">
      <c r="A277" s="18" t="s">
        <v>130</v>
      </c>
      <c r="B277" s="19"/>
      <c r="C277" s="19">
        <f t="shared" ref="C277:K277" si="3">SUM(C225:C276)</f>
        <v>353882</v>
      </c>
      <c r="D277" s="19">
        <f t="shared" si="3"/>
        <v>340468.5</v>
      </c>
      <c r="E277" s="19">
        <f t="shared" si="3"/>
        <v>340468.5</v>
      </c>
      <c r="F277" s="19">
        <f t="shared" si="3"/>
        <v>361935</v>
      </c>
      <c r="G277" s="19">
        <f t="shared" si="3"/>
        <v>659780</v>
      </c>
      <c r="H277" s="19">
        <f t="shared" si="3"/>
        <v>652918</v>
      </c>
      <c r="I277" s="19">
        <f t="shared" si="3"/>
        <v>737699</v>
      </c>
      <c r="J277" s="19">
        <f t="shared" si="3"/>
        <v>783546</v>
      </c>
      <c r="K277" s="19">
        <f t="shared" si="3"/>
        <v>1102051</v>
      </c>
      <c r="L277" s="30"/>
    </row>
    <row r="278" spans="1:12" x14ac:dyDescent="0.2">
      <c r="A278" s="15" t="s">
        <v>319</v>
      </c>
      <c r="B278" s="23"/>
      <c r="C278" s="45">
        <f>ROUND(SUM([2]Sheet3!$H$9),0)</f>
        <v>665</v>
      </c>
      <c r="D278" s="45">
        <v>665</v>
      </c>
      <c r="E278" s="45">
        <v>665</v>
      </c>
      <c r="F278" s="19">
        <v>665</v>
      </c>
      <c r="G278" s="16">
        <v>700</v>
      </c>
      <c r="H278" s="16">
        <v>700</v>
      </c>
      <c r="I278" s="16">
        <v>700</v>
      </c>
      <c r="J278" s="16">
        <v>700</v>
      </c>
      <c r="K278" s="16">
        <v>700</v>
      </c>
    </row>
    <row r="279" spans="1:12" x14ac:dyDescent="0.2">
      <c r="A279" s="15" t="s">
        <v>131</v>
      </c>
      <c r="C279" s="24">
        <v>1500</v>
      </c>
      <c r="D279" s="24">
        <v>1500</v>
      </c>
      <c r="E279" s="24">
        <v>1500</v>
      </c>
      <c r="F279" s="45">
        <v>4500</v>
      </c>
      <c r="G279" s="45">
        <v>4500</v>
      </c>
      <c r="H279" s="45">
        <v>4500</v>
      </c>
      <c r="I279" s="45">
        <v>2500</v>
      </c>
      <c r="J279" s="45">
        <v>2501</v>
      </c>
      <c r="K279" s="45">
        <v>2500</v>
      </c>
    </row>
    <row r="280" spans="1:12" x14ac:dyDescent="0.2">
      <c r="A280" s="15" t="s">
        <v>132</v>
      </c>
      <c r="C280" s="24">
        <v>8500</v>
      </c>
      <c r="D280" s="24">
        <v>8500</v>
      </c>
      <c r="E280" s="24">
        <v>8500</v>
      </c>
      <c r="F280" s="24">
        <v>8500</v>
      </c>
      <c r="G280" s="24">
        <v>8000</v>
      </c>
      <c r="H280" s="24">
        <v>10000</v>
      </c>
      <c r="I280" s="24">
        <v>3000</v>
      </c>
      <c r="J280" s="24">
        <v>10000</v>
      </c>
      <c r="K280" s="24">
        <v>10000</v>
      </c>
    </row>
    <row r="281" spans="1:12" x14ac:dyDescent="0.2">
      <c r="A281" s="15" t="s">
        <v>133</v>
      </c>
      <c r="C281" s="24">
        <v>4000</v>
      </c>
      <c r="D281" s="24">
        <v>4000</v>
      </c>
      <c r="E281" s="24">
        <v>4000</v>
      </c>
      <c r="F281" s="24">
        <v>400</v>
      </c>
      <c r="G281" s="24">
        <v>1250</v>
      </c>
      <c r="H281" s="24">
        <v>1250</v>
      </c>
      <c r="I281" s="24">
        <v>1750</v>
      </c>
      <c r="J281" s="24">
        <v>1750</v>
      </c>
      <c r="K281" s="24">
        <v>1750</v>
      </c>
    </row>
    <row r="282" spans="1:12" x14ac:dyDescent="0.2">
      <c r="A282" s="15" t="s">
        <v>134</v>
      </c>
      <c r="C282" s="24">
        <v>4000</v>
      </c>
      <c r="D282" s="24">
        <v>4000</v>
      </c>
      <c r="E282" s="24">
        <v>4000</v>
      </c>
      <c r="F282" s="24">
        <v>400</v>
      </c>
      <c r="G282" s="24">
        <v>4500</v>
      </c>
      <c r="H282" s="24">
        <v>4500</v>
      </c>
      <c r="I282" s="24">
        <v>7500</v>
      </c>
      <c r="J282" s="24">
        <v>11000</v>
      </c>
      <c r="K282" s="24">
        <v>11000</v>
      </c>
    </row>
    <row r="283" spans="1:12" x14ac:dyDescent="0.2">
      <c r="A283" s="15" t="s">
        <v>136</v>
      </c>
      <c r="C283" s="45">
        <f>'[1]Staff Contracts'!$B$49*0.86</f>
        <v>70950</v>
      </c>
      <c r="D283" s="45">
        <v>74000</v>
      </c>
      <c r="E283" s="45">
        <v>74000</v>
      </c>
      <c r="F283" s="24">
        <v>74000</v>
      </c>
      <c r="G283" s="24">
        <v>90000</v>
      </c>
      <c r="H283" s="24">
        <v>90000</v>
      </c>
      <c r="I283" s="24">
        <v>90000</v>
      </c>
      <c r="J283" s="24">
        <v>90000</v>
      </c>
      <c r="K283" s="24">
        <v>93000</v>
      </c>
    </row>
    <row r="284" spans="1:12" x14ac:dyDescent="0.2">
      <c r="A284" s="15" t="s">
        <v>137</v>
      </c>
      <c r="C284" s="24">
        <f>ROUND(C283*Notes!$C$4,0)</f>
        <v>17738</v>
      </c>
      <c r="D284" s="24">
        <v>18250</v>
      </c>
      <c r="E284" s="24">
        <v>18250</v>
      </c>
      <c r="F284" s="45">
        <v>18250</v>
      </c>
      <c r="G284" s="45">
        <v>22501</v>
      </c>
      <c r="H284" s="45">
        <v>22500</v>
      </c>
      <c r="I284" s="45">
        <v>22500</v>
      </c>
      <c r="J284" s="45">
        <v>22501</v>
      </c>
      <c r="K284" s="45">
        <v>23250</v>
      </c>
      <c r="L284" s="29" t="s">
        <v>378</v>
      </c>
    </row>
    <row r="285" spans="1:12" x14ac:dyDescent="0.2">
      <c r="A285" s="15" t="s">
        <v>293</v>
      </c>
      <c r="B285" s="27"/>
      <c r="C285" s="24">
        <v>1500</v>
      </c>
      <c r="D285" s="24">
        <v>1500</v>
      </c>
      <c r="E285" s="24">
        <v>1500</v>
      </c>
      <c r="F285" s="24">
        <v>1500</v>
      </c>
      <c r="G285" s="24">
        <v>600</v>
      </c>
      <c r="H285" s="24">
        <v>600</v>
      </c>
      <c r="I285" s="24">
        <v>600</v>
      </c>
      <c r="J285" s="24">
        <v>1000</v>
      </c>
      <c r="K285" s="24">
        <v>1000</v>
      </c>
    </row>
    <row r="286" spans="1:12" x14ac:dyDescent="0.2">
      <c r="A286" s="15" t="s">
        <v>138</v>
      </c>
      <c r="C286" s="24">
        <v>6000</v>
      </c>
      <c r="D286" s="24">
        <v>5000</v>
      </c>
      <c r="E286" s="24">
        <v>5000</v>
      </c>
      <c r="F286" s="24">
        <v>4000</v>
      </c>
      <c r="G286" s="24">
        <v>5000</v>
      </c>
      <c r="H286" s="24">
        <v>5000</v>
      </c>
      <c r="I286" s="24">
        <v>3000</v>
      </c>
      <c r="J286" s="24">
        <v>3000</v>
      </c>
      <c r="K286" s="24">
        <v>3000</v>
      </c>
    </row>
    <row r="287" spans="1:12" x14ac:dyDescent="0.2">
      <c r="A287" s="15" t="s">
        <v>139</v>
      </c>
      <c r="B287" s="27"/>
      <c r="C287" s="24">
        <v>0</v>
      </c>
      <c r="D287" s="24">
        <v>0</v>
      </c>
      <c r="E287" s="24">
        <v>0</v>
      </c>
      <c r="F287" s="24">
        <v>0</v>
      </c>
      <c r="G287" s="24">
        <v>1000</v>
      </c>
      <c r="H287" s="24">
        <v>1000</v>
      </c>
      <c r="I287" s="24">
        <v>2000</v>
      </c>
      <c r="J287" s="24">
        <v>2000</v>
      </c>
      <c r="K287" s="24">
        <v>2000</v>
      </c>
    </row>
    <row r="288" spans="1:12" x14ac:dyDescent="0.2">
      <c r="A288" s="15" t="s">
        <v>345</v>
      </c>
      <c r="C288" s="24">
        <v>1750</v>
      </c>
      <c r="D288" s="24">
        <v>1750</v>
      </c>
      <c r="E288" s="24">
        <v>1750</v>
      </c>
      <c r="F288" s="24">
        <v>1750</v>
      </c>
      <c r="G288" s="24">
        <v>700</v>
      </c>
      <c r="H288" s="24">
        <v>700</v>
      </c>
      <c r="I288" s="24">
        <v>700</v>
      </c>
      <c r="J288" s="24">
        <v>1000</v>
      </c>
      <c r="K288" s="24">
        <v>1000</v>
      </c>
    </row>
    <row r="289" spans="1:12" x14ac:dyDescent="0.2">
      <c r="A289" s="15" t="s">
        <v>142</v>
      </c>
      <c r="C289" s="45">
        <f>ROUND('[1]Staff Contracts'!$B$50*0.97,0)</f>
        <v>53350</v>
      </c>
      <c r="D289" s="45">
        <v>56650</v>
      </c>
      <c r="E289" s="45">
        <v>56650</v>
      </c>
      <c r="F289" s="24">
        <v>56650</v>
      </c>
      <c r="G289" s="24">
        <v>58633</v>
      </c>
      <c r="H289" s="24">
        <v>60392</v>
      </c>
      <c r="I289" s="24">
        <v>65000</v>
      </c>
      <c r="J289" s="24">
        <v>69000</v>
      </c>
      <c r="K289" s="24">
        <v>70000</v>
      </c>
    </row>
    <row r="290" spans="1:12" x14ac:dyDescent="0.2">
      <c r="A290" s="15" t="s">
        <v>143</v>
      </c>
      <c r="C290" s="24">
        <f>ROUND(C289*Notes!$C$4,0)</f>
        <v>13338</v>
      </c>
      <c r="D290" s="24">
        <v>13625</v>
      </c>
      <c r="E290" s="24">
        <v>13625</v>
      </c>
      <c r="F290" s="45">
        <v>16995</v>
      </c>
      <c r="G290" s="45">
        <v>17590</v>
      </c>
      <c r="H290" s="45">
        <v>20000</v>
      </c>
      <c r="I290" s="45">
        <v>24700</v>
      </c>
      <c r="J290" s="45">
        <v>26220</v>
      </c>
      <c r="K290" s="45">
        <v>21000</v>
      </c>
      <c r="L290" s="29" t="s">
        <v>410</v>
      </c>
    </row>
    <row r="291" spans="1:12" x14ac:dyDescent="0.2">
      <c r="A291" s="15" t="s">
        <v>294</v>
      </c>
      <c r="C291" s="24">
        <v>750</v>
      </c>
      <c r="D291" s="24">
        <v>750</v>
      </c>
      <c r="E291" s="24">
        <v>750</v>
      </c>
      <c r="F291" s="24">
        <v>750</v>
      </c>
      <c r="G291" s="24">
        <v>600</v>
      </c>
      <c r="H291" s="24">
        <v>600</v>
      </c>
      <c r="I291" s="24">
        <v>600</v>
      </c>
      <c r="J291" s="24">
        <v>1000</v>
      </c>
      <c r="K291" s="24">
        <v>1000</v>
      </c>
    </row>
    <row r="292" spans="1:12" x14ac:dyDescent="0.2">
      <c r="A292" s="15" t="s">
        <v>144</v>
      </c>
      <c r="C292" s="24">
        <v>3000</v>
      </c>
      <c r="D292" s="24">
        <v>3000</v>
      </c>
      <c r="E292" s="24">
        <v>3000</v>
      </c>
      <c r="F292" s="24">
        <v>2000</v>
      </c>
      <c r="G292" s="24">
        <v>2500</v>
      </c>
      <c r="H292" s="24">
        <v>2500</v>
      </c>
      <c r="I292" s="24">
        <v>2500</v>
      </c>
      <c r="J292" s="24">
        <v>2500</v>
      </c>
      <c r="K292" s="24">
        <v>2500</v>
      </c>
    </row>
    <row r="293" spans="1:12" x14ac:dyDescent="0.2">
      <c r="A293" s="15" t="s">
        <v>145</v>
      </c>
      <c r="B293" s="27"/>
      <c r="C293" s="24">
        <v>0</v>
      </c>
      <c r="D293" s="24">
        <v>0</v>
      </c>
      <c r="E293" s="24">
        <v>0</v>
      </c>
      <c r="F293" s="24">
        <v>0</v>
      </c>
      <c r="G293" s="24">
        <v>300</v>
      </c>
      <c r="H293" s="24">
        <v>300</v>
      </c>
      <c r="I293" s="24">
        <v>300</v>
      </c>
      <c r="J293" s="24">
        <v>500</v>
      </c>
      <c r="K293" s="24">
        <v>500</v>
      </c>
    </row>
    <row r="294" spans="1:12" x14ac:dyDescent="0.2">
      <c r="A294" s="15" t="s">
        <v>146</v>
      </c>
      <c r="C294" s="24">
        <v>1200</v>
      </c>
      <c r="D294" s="24">
        <v>1200</v>
      </c>
      <c r="E294" s="24">
        <v>1200</v>
      </c>
      <c r="F294" s="24">
        <v>700</v>
      </c>
      <c r="G294" s="24">
        <v>600</v>
      </c>
      <c r="H294" s="24">
        <v>600</v>
      </c>
      <c r="I294" s="24">
        <v>600</v>
      </c>
      <c r="J294" s="24">
        <v>600</v>
      </c>
      <c r="K294" s="24">
        <v>600</v>
      </c>
    </row>
    <row r="295" spans="1:12" x14ac:dyDescent="0.2"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2" x14ac:dyDescent="0.2">
      <c r="A296" s="15" t="s">
        <v>147</v>
      </c>
      <c r="B296" s="21"/>
      <c r="C296" s="45">
        <f>'[1]Staff Contracts'!$E$9</f>
        <v>29219</v>
      </c>
      <c r="D296" s="45">
        <v>28584</v>
      </c>
      <c r="E296" s="45">
        <v>28584</v>
      </c>
      <c r="F296" s="24">
        <v>30584</v>
      </c>
      <c r="G296" s="24">
        <v>41493</v>
      </c>
      <c r="H296" s="24">
        <v>43584</v>
      </c>
      <c r="I296" s="24">
        <v>48584</v>
      </c>
      <c r="J296" s="24">
        <v>49556</v>
      </c>
      <c r="K296" s="24">
        <v>54092</v>
      </c>
      <c r="L296" s="29" t="s">
        <v>408</v>
      </c>
    </row>
    <row r="297" spans="1:12" x14ac:dyDescent="0.2">
      <c r="A297" s="15" t="s">
        <v>148</v>
      </c>
      <c r="C297" s="24">
        <f>ROUND(C296*Notes!$C$4,0)</f>
        <v>7305</v>
      </c>
      <c r="D297" s="24">
        <v>6943</v>
      </c>
      <c r="E297" s="24">
        <v>6943</v>
      </c>
      <c r="F297" s="45">
        <v>9175</v>
      </c>
      <c r="G297" s="45">
        <v>15767</v>
      </c>
      <c r="H297" s="45">
        <v>16556</v>
      </c>
      <c r="I297" s="45">
        <v>18462</v>
      </c>
      <c r="J297" s="45">
        <v>18835</v>
      </c>
      <c r="K297" s="45">
        <v>20555</v>
      </c>
      <c r="L297" s="29" t="s">
        <v>443</v>
      </c>
    </row>
    <row r="298" spans="1:12" x14ac:dyDescent="0.2">
      <c r="A298" s="39" t="s">
        <v>310</v>
      </c>
      <c r="B298" s="35"/>
      <c r="C298" s="57">
        <f>ROUND(SUM([2]Sheet3!$H$21),0)</f>
        <v>1387</v>
      </c>
      <c r="D298" s="57">
        <v>1387</v>
      </c>
      <c r="E298" s="57">
        <v>1387</v>
      </c>
      <c r="F298" s="24">
        <v>1387</v>
      </c>
      <c r="G298" s="24">
        <v>2500</v>
      </c>
      <c r="H298" s="24">
        <v>3000</v>
      </c>
      <c r="I298" s="24">
        <v>3000</v>
      </c>
      <c r="J298" s="24">
        <v>3000</v>
      </c>
      <c r="K298" s="24">
        <v>3000</v>
      </c>
    </row>
    <row r="299" spans="1:12" x14ac:dyDescent="0.2">
      <c r="A299" s="18" t="s">
        <v>151</v>
      </c>
      <c r="B299" s="42"/>
      <c r="C299" s="19">
        <f t="shared" ref="C299:K299" si="4">SUM(C278:C298)</f>
        <v>226152</v>
      </c>
      <c r="D299" s="19">
        <f t="shared" si="4"/>
        <v>231304</v>
      </c>
      <c r="E299" s="19">
        <f t="shared" si="4"/>
        <v>231304</v>
      </c>
      <c r="F299" s="19">
        <f t="shared" si="4"/>
        <v>232206</v>
      </c>
      <c r="G299" s="19">
        <f t="shared" si="4"/>
        <v>278734</v>
      </c>
      <c r="H299" s="19">
        <f t="shared" si="4"/>
        <v>288282</v>
      </c>
      <c r="I299" s="19">
        <f t="shared" si="4"/>
        <v>297996</v>
      </c>
      <c r="J299" s="19">
        <f t="shared" si="4"/>
        <v>316663</v>
      </c>
      <c r="K299" s="19">
        <f t="shared" si="4"/>
        <v>322447</v>
      </c>
      <c r="L299" s="30"/>
    </row>
    <row r="300" spans="1:12" x14ac:dyDescent="0.2">
      <c r="A300" s="15" t="s">
        <v>152</v>
      </c>
      <c r="C300" s="45">
        <f>ROUND('[1]Staff Contracts'!$E$28*0.96,0)</f>
        <v>89916</v>
      </c>
      <c r="D300" s="45">
        <v>78912</v>
      </c>
      <c r="E300" s="45">
        <v>78912</v>
      </c>
      <c r="F300" s="45">
        <v>80000</v>
      </c>
      <c r="G300" s="45">
        <v>83226</v>
      </c>
      <c r="H300" s="45">
        <v>87387</v>
      </c>
      <c r="I300" s="45">
        <v>95000</v>
      </c>
      <c r="J300" s="45">
        <v>97000</v>
      </c>
      <c r="K300" s="45">
        <v>97000</v>
      </c>
    </row>
    <row r="301" spans="1:12" x14ac:dyDescent="0.2">
      <c r="A301" s="15" t="s">
        <v>325</v>
      </c>
      <c r="C301" s="46">
        <v>0</v>
      </c>
      <c r="D301" s="46">
        <v>0</v>
      </c>
      <c r="E301" s="46">
        <v>0</v>
      </c>
      <c r="F301" s="45">
        <v>0</v>
      </c>
      <c r="G301" s="45"/>
      <c r="H301" s="45"/>
      <c r="I301" s="45"/>
      <c r="J301" s="45"/>
      <c r="K301" s="45"/>
    </row>
    <row r="302" spans="1:12" x14ac:dyDescent="0.2">
      <c r="A302" s="15" t="s">
        <v>153</v>
      </c>
      <c r="C302" s="16">
        <v>22479</v>
      </c>
      <c r="D302" s="16">
        <v>19495</v>
      </c>
      <c r="E302" s="16">
        <v>19495</v>
      </c>
      <c r="F302" s="46">
        <v>21600</v>
      </c>
      <c r="G302" s="46">
        <v>31626</v>
      </c>
      <c r="H302" s="46">
        <v>33207</v>
      </c>
      <c r="I302" s="46">
        <v>34200</v>
      </c>
      <c r="J302" s="46">
        <v>36860</v>
      </c>
      <c r="K302" s="46">
        <v>36860</v>
      </c>
      <c r="L302" s="29" t="s">
        <v>440</v>
      </c>
    </row>
    <row r="303" spans="1:12" x14ac:dyDescent="0.2">
      <c r="A303" s="39" t="s">
        <v>311</v>
      </c>
      <c r="B303" s="35"/>
      <c r="C303" s="57">
        <f>ROUND(SUM([2]Sheet3!$H$12:$H$14),0)</f>
        <v>798</v>
      </c>
      <c r="D303" s="57">
        <v>798</v>
      </c>
      <c r="E303" s="57">
        <v>798</v>
      </c>
      <c r="F303" s="16">
        <v>798</v>
      </c>
      <c r="G303" s="16">
        <v>850</v>
      </c>
      <c r="H303" s="16">
        <v>1500</v>
      </c>
      <c r="I303" s="16">
        <v>3000</v>
      </c>
      <c r="J303" s="16">
        <v>5000</v>
      </c>
      <c r="K303" s="16">
        <v>5000</v>
      </c>
    </row>
    <row r="304" spans="1:12" x14ac:dyDescent="0.2">
      <c r="A304" s="15" t="s">
        <v>346</v>
      </c>
      <c r="C304" s="24">
        <v>15000</v>
      </c>
      <c r="D304" s="24">
        <v>10000</v>
      </c>
      <c r="E304" s="24">
        <v>10000</v>
      </c>
      <c r="F304" s="57">
        <v>10000</v>
      </c>
      <c r="G304" s="57">
        <v>10000</v>
      </c>
      <c r="H304" s="57">
        <v>12000</v>
      </c>
      <c r="I304" s="57">
        <v>10000</v>
      </c>
      <c r="J304" s="57">
        <v>12500</v>
      </c>
      <c r="K304" s="57">
        <v>12500</v>
      </c>
    </row>
    <row r="305" spans="1:12" x14ac:dyDescent="0.2">
      <c r="A305" s="15" t="s">
        <v>347</v>
      </c>
      <c r="B305" s="27"/>
      <c r="C305" s="24">
        <v>3250</v>
      </c>
      <c r="D305" s="24">
        <v>3500</v>
      </c>
      <c r="E305" s="24">
        <v>3500</v>
      </c>
      <c r="F305" s="24">
        <v>4000</v>
      </c>
      <c r="G305" s="24">
        <v>3000</v>
      </c>
      <c r="H305" s="24">
        <v>3000</v>
      </c>
      <c r="I305" s="24">
        <v>2000</v>
      </c>
      <c r="J305" s="24">
        <v>3000</v>
      </c>
      <c r="K305" s="24">
        <v>2000</v>
      </c>
    </row>
    <row r="306" spans="1:12" x14ac:dyDescent="0.2">
      <c r="A306" s="15" t="s">
        <v>395</v>
      </c>
      <c r="B306" s="27"/>
      <c r="C306" s="24">
        <v>500</v>
      </c>
      <c r="D306" s="24">
        <v>500</v>
      </c>
      <c r="E306" s="24">
        <v>500</v>
      </c>
      <c r="F306" s="24">
        <v>500</v>
      </c>
      <c r="G306" s="24">
        <v>2000</v>
      </c>
      <c r="H306" s="24">
        <v>3000</v>
      </c>
      <c r="I306" s="24">
        <v>3000</v>
      </c>
      <c r="J306" s="24">
        <v>3000</v>
      </c>
      <c r="K306" s="24">
        <v>2000</v>
      </c>
    </row>
    <row r="307" spans="1:12" x14ac:dyDescent="0.2">
      <c r="A307" s="15" t="s">
        <v>154</v>
      </c>
      <c r="B307" s="27"/>
      <c r="C307" s="24">
        <v>30000</v>
      </c>
      <c r="D307" s="24">
        <v>20000</v>
      </c>
      <c r="E307" s="24">
        <v>20000</v>
      </c>
      <c r="F307" s="24">
        <v>20000</v>
      </c>
      <c r="G307" s="24">
        <v>35000</v>
      </c>
      <c r="H307" s="24">
        <v>35000</v>
      </c>
      <c r="I307" s="24">
        <v>36000</v>
      </c>
      <c r="J307" s="24">
        <v>36000</v>
      </c>
      <c r="K307" s="24">
        <v>40000</v>
      </c>
    </row>
    <row r="308" spans="1:12" x14ac:dyDescent="0.2">
      <c r="A308" s="15" t="s">
        <v>155</v>
      </c>
      <c r="B308" s="27"/>
      <c r="C308" s="24">
        <v>750</v>
      </c>
      <c r="D308" s="24">
        <v>750</v>
      </c>
      <c r="E308" s="24">
        <v>750</v>
      </c>
      <c r="F308" s="24">
        <v>750</v>
      </c>
      <c r="G308" s="24">
        <v>2000</v>
      </c>
      <c r="H308" s="24">
        <v>2000</v>
      </c>
      <c r="I308" s="24">
        <v>2000</v>
      </c>
      <c r="J308" s="24">
        <v>2000</v>
      </c>
      <c r="K308" s="24">
        <v>2000</v>
      </c>
    </row>
    <row r="309" spans="1:12" x14ac:dyDescent="0.2">
      <c r="A309" s="15" t="s">
        <v>156</v>
      </c>
      <c r="C309" s="24">
        <v>1500</v>
      </c>
      <c r="D309" s="24">
        <v>1500</v>
      </c>
      <c r="E309" s="24">
        <v>1500</v>
      </c>
      <c r="F309" s="24">
        <v>1000</v>
      </c>
      <c r="G309" s="24">
        <v>1500</v>
      </c>
      <c r="H309" s="24">
        <v>1500</v>
      </c>
      <c r="I309" s="24">
        <v>1500</v>
      </c>
      <c r="J309" s="24">
        <v>1500</v>
      </c>
      <c r="K309" s="24">
        <v>1500</v>
      </c>
    </row>
    <row r="310" spans="1:12" x14ac:dyDescent="0.2">
      <c r="A310" s="15" t="s">
        <v>157</v>
      </c>
      <c r="C310" s="24">
        <v>1000</v>
      </c>
      <c r="D310" s="24">
        <v>1000</v>
      </c>
      <c r="E310" s="24">
        <v>1000</v>
      </c>
      <c r="F310" s="24">
        <v>1000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</row>
    <row r="311" spans="1:12" x14ac:dyDescent="0.2">
      <c r="A311" s="15" t="s">
        <v>158</v>
      </c>
      <c r="C311" s="24">
        <v>2000</v>
      </c>
      <c r="D311" s="24">
        <v>2000</v>
      </c>
      <c r="E311" s="24">
        <v>2000</v>
      </c>
      <c r="F311" s="24">
        <v>1658</v>
      </c>
      <c r="G311" s="24">
        <v>500</v>
      </c>
      <c r="H311" s="24">
        <v>500</v>
      </c>
      <c r="I311" s="24">
        <v>500</v>
      </c>
      <c r="J311" s="24">
        <v>500</v>
      </c>
      <c r="K311" s="24">
        <v>500</v>
      </c>
    </row>
    <row r="312" spans="1:12" x14ac:dyDescent="0.2">
      <c r="A312" s="15" t="s">
        <v>159</v>
      </c>
      <c r="B312" s="27"/>
      <c r="C312" s="24">
        <v>0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</row>
    <row r="313" spans="1:12" x14ac:dyDescent="0.2">
      <c r="A313" s="18" t="s">
        <v>160</v>
      </c>
      <c r="B313" s="19"/>
      <c r="C313" s="19">
        <f t="shared" ref="C313:J313" si="5">SUM(C300:C312)</f>
        <v>167193</v>
      </c>
      <c r="D313" s="19">
        <f t="shared" si="5"/>
        <v>138455</v>
      </c>
      <c r="E313" s="19">
        <f t="shared" si="5"/>
        <v>138455</v>
      </c>
      <c r="F313" s="19">
        <f t="shared" si="5"/>
        <v>141306</v>
      </c>
      <c r="G313" s="19">
        <f t="shared" si="5"/>
        <v>169702</v>
      </c>
      <c r="H313" s="19">
        <f t="shared" si="5"/>
        <v>179094</v>
      </c>
      <c r="I313" s="19">
        <f t="shared" si="5"/>
        <v>187200</v>
      </c>
      <c r="J313" s="19">
        <f t="shared" si="5"/>
        <v>197360</v>
      </c>
      <c r="K313" s="19">
        <f t="shared" ref="K313" si="6">SUM(K300:K312)</f>
        <v>199360</v>
      </c>
      <c r="L313" s="30"/>
    </row>
    <row r="314" spans="1:12" x14ac:dyDescent="0.2">
      <c r="A314" s="15" t="s">
        <v>161</v>
      </c>
      <c r="B314" s="27"/>
      <c r="C314" s="24">
        <v>8000</v>
      </c>
      <c r="D314" s="24">
        <v>8000</v>
      </c>
      <c r="E314" s="24">
        <v>8000</v>
      </c>
      <c r="F314" s="16">
        <v>8000</v>
      </c>
      <c r="G314" s="16">
        <v>18000</v>
      </c>
      <c r="H314" s="16">
        <v>8000</v>
      </c>
      <c r="I314" s="16">
        <v>8000</v>
      </c>
      <c r="J314" s="16">
        <v>8000</v>
      </c>
      <c r="K314" s="16">
        <v>10000</v>
      </c>
    </row>
    <row r="315" spans="1:12" x14ac:dyDescent="0.2">
      <c r="A315" s="15" t="s">
        <v>162</v>
      </c>
      <c r="C315" s="21">
        <f>ROUND('[1]Staff Contracts'!$E$57*0.96,0)</f>
        <v>53731</v>
      </c>
      <c r="D315" s="21">
        <v>50851</v>
      </c>
      <c r="E315" s="21">
        <v>50851</v>
      </c>
      <c r="F315" s="24">
        <v>35000</v>
      </c>
      <c r="G315" s="24">
        <v>49781</v>
      </c>
      <c r="H315" s="24">
        <v>60793</v>
      </c>
      <c r="I315" s="24">
        <v>71383</v>
      </c>
      <c r="J315" s="24">
        <v>72000</v>
      </c>
      <c r="K315" s="24">
        <v>72000</v>
      </c>
    </row>
    <row r="316" spans="1:12" x14ac:dyDescent="0.2">
      <c r="A316" s="15" t="s">
        <v>163</v>
      </c>
      <c r="C316" s="24">
        <f>ROUND(C314*Notes!$C$4,0)</f>
        <v>2000</v>
      </c>
      <c r="D316" s="24">
        <v>2000</v>
      </c>
      <c r="E316" s="24">
        <v>2000</v>
      </c>
      <c r="F316" s="46">
        <v>2000</v>
      </c>
      <c r="G316" s="46">
        <v>4500</v>
      </c>
      <c r="H316" s="46">
        <v>4500</v>
      </c>
      <c r="I316" s="46">
        <v>2000</v>
      </c>
      <c r="J316" s="46">
        <v>8000</v>
      </c>
      <c r="K316" s="46">
        <v>1000</v>
      </c>
      <c r="L316" s="29" t="s">
        <v>408</v>
      </c>
    </row>
    <row r="317" spans="1:12" x14ac:dyDescent="0.2">
      <c r="A317" s="15" t="s">
        <v>164</v>
      </c>
      <c r="C317" s="16">
        <v>13432.75</v>
      </c>
      <c r="D317" s="16">
        <v>12546</v>
      </c>
      <c r="E317" s="16">
        <v>12546</v>
      </c>
      <c r="F317" s="24">
        <v>12546</v>
      </c>
      <c r="G317" s="24">
        <v>14818</v>
      </c>
      <c r="H317" s="24">
        <v>18238</v>
      </c>
      <c r="I317" s="24">
        <v>27126</v>
      </c>
      <c r="J317" s="24">
        <v>28000</v>
      </c>
      <c r="K317" s="24">
        <v>28000</v>
      </c>
      <c r="L317" s="29" t="s">
        <v>408</v>
      </c>
    </row>
    <row r="318" spans="1:12" x14ac:dyDescent="0.2">
      <c r="A318" s="39" t="s">
        <v>312</v>
      </c>
      <c r="B318" s="35"/>
      <c r="C318" s="57">
        <f>ROUND(SUM([2]Sheet3!$H$23:$H$24),0)</f>
        <v>541</v>
      </c>
      <c r="D318" s="57">
        <v>541</v>
      </c>
      <c r="E318" s="57">
        <v>541</v>
      </c>
      <c r="F318" s="16">
        <v>541</v>
      </c>
      <c r="G318" s="16">
        <v>5000</v>
      </c>
      <c r="H318" s="16">
        <v>6000</v>
      </c>
      <c r="I318" s="16">
        <v>6000</v>
      </c>
      <c r="J318" s="16">
        <v>6000</v>
      </c>
      <c r="K318" s="16">
        <v>6000</v>
      </c>
    </row>
    <row r="319" spans="1:12" x14ac:dyDescent="0.2">
      <c r="A319" s="15" t="s">
        <v>165</v>
      </c>
      <c r="C319" s="24">
        <v>2000</v>
      </c>
      <c r="D319" s="24">
        <v>2000</v>
      </c>
      <c r="E319" s="24">
        <v>2000</v>
      </c>
      <c r="F319" s="57">
        <v>10000</v>
      </c>
      <c r="G319" s="57">
        <v>20000</v>
      </c>
      <c r="H319" s="57">
        <v>20000</v>
      </c>
      <c r="I319" s="57">
        <v>20000</v>
      </c>
      <c r="J319" s="57">
        <v>20001</v>
      </c>
      <c r="K319" s="57">
        <v>20000</v>
      </c>
    </row>
    <row r="320" spans="1:12" x14ac:dyDescent="0.2">
      <c r="A320" s="15" t="s">
        <v>166</v>
      </c>
      <c r="C320" s="24">
        <v>0</v>
      </c>
      <c r="D320" s="24">
        <v>3000</v>
      </c>
      <c r="E320" s="24">
        <v>3000</v>
      </c>
      <c r="F320" s="24">
        <v>3000</v>
      </c>
      <c r="G320" s="24">
        <v>2000</v>
      </c>
      <c r="H320" s="24">
        <v>2000</v>
      </c>
      <c r="I320" s="24">
        <v>2000</v>
      </c>
      <c r="J320" s="24">
        <v>2000</v>
      </c>
      <c r="K320" s="24">
        <v>2000</v>
      </c>
    </row>
    <row r="321" spans="1:12" x14ac:dyDescent="0.2">
      <c r="A321" s="15" t="s">
        <v>167</v>
      </c>
      <c r="C321" s="24">
        <v>0</v>
      </c>
      <c r="D321" s="24">
        <v>0</v>
      </c>
      <c r="E321" s="24">
        <v>0</v>
      </c>
      <c r="F321" s="24">
        <v>0</v>
      </c>
      <c r="G321" s="24">
        <v>1000</v>
      </c>
      <c r="H321" s="24">
        <v>1000</v>
      </c>
      <c r="I321" s="24">
        <v>1000</v>
      </c>
      <c r="J321" s="24">
        <v>1000</v>
      </c>
      <c r="K321" s="24">
        <v>6500</v>
      </c>
    </row>
    <row r="322" spans="1:12" x14ac:dyDescent="0.2">
      <c r="A322" s="15" t="s">
        <v>168</v>
      </c>
      <c r="C322" s="24">
        <v>350</v>
      </c>
      <c r="D322" s="24">
        <v>350</v>
      </c>
      <c r="E322" s="24">
        <v>350</v>
      </c>
      <c r="F322" s="24">
        <v>350</v>
      </c>
      <c r="G322" s="24">
        <v>350</v>
      </c>
      <c r="H322" s="24">
        <v>350</v>
      </c>
      <c r="I322" s="24">
        <v>350</v>
      </c>
      <c r="J322" s="24">
        <v>350</v>
      </c>
      <c r="K322" s="24">
        <v>350</v>
      </c>
    </row>
    <row r="323" spans="1:12" x14ac:dyDescent="0.2">
      <c r="A323" s="15" t="s">
        <v>169</v>
      </c>
      <c r="C323" s="24">
        <v>5000</v>
      </c>
      <c r="D323" s="24">
        <v>5000</v>
      </c>
      <c r="E323" s="24">
        <v>5000</v>
      </c>
      <c r="F323" s="24">
        <v>5000</v>
      </c>
      <c r="G323" s="24">
        <v>12000</v>
      </c>
      <c r="H323" s="24">
        <v>12000</v>
      </c>
      <c r="I323" s="24">
        <v>12000</v>
      </c>
      <c r="J323" s="24">
        <v>12000</v>
      </c>
      <c r="K323" s="24">
        <v>20000</v>
      </c>
    </row>
    <row r="324" spans="1:12" x14ac:dyDescent="0.2">
      <c r="A324" s="15" t="s">
        <v>510</v>
      </c>
      <c r="C324" s="24"/>
      <c r="D324" s="24"/>
      <c r="E324" s="24"/>
      <c r="F324" s="24"/>
      <c r="G324" s="24">
        <v>0</v>
      </c>
      <c r="H324" s="24">
        <v>0</v>
      </c>
      <c r="I324" s="24">
        <v>0</v>
      </c>
      <c r="J324" s="24">
        <v>0</v>
      </c>
      <c r="K324" s="24">
        <v>10000</v>
      </c>
    </row>
    <row r="325" spans="1:12" x14ac:dyDescent="0.2">
      <c r="A325" s="15" t="s">
        <v>170</v>
      </c>
      <c r="C325" s="24">
        <v>28000</v>
      </c>
      <c r="D325" s="24">
        <v>25000</v>
      </c>
      <c r="E325" s="24">
        <v>25000</v>
      </c>
      <c r="F325" s="24">
        <v>28000</v>
      </c>
      <c r="G325" s="24">
        <v>30000</v>
      </c>
      <c r="H325" s="24">
        <v>30000</v>
      </c>
      <c r="I325" s="24">
        <v>30000</v>
      </c>
      <c r="J325" s="24">
        <v>30000</v>
      </c>
      <c r="K325" s="24">
        <v>20000</v>
      </c>
    </row>
    <row r="326" spans="1:12" x14ac:dyDescent="0.2">
      <c r="A326" s="15" t="s">
        <v>348</v>
      </c>
      <c r="C326" s="24">
        <v>0</v>
      </c>
      <c r="D326" s="24">
        <v>0</v>
      </c>
      <c r="E326" s="24">
        <v>0</v>
      </c>
      <c r="F326" s="24">
        <v>0</v>
      </c>
      <c r="G326" s="24">
        <v>5000</v>
      </c>
      <c r="H326" s="24">
        <v>30000</v>
      </c>
      <c r="I326" s="24">
        <v>30000</v>
      </c>
      <c r="J326" s="24">
        <v>70000</v>
      </c>
      <c r="K326" s="24">
        <v>70000</v>
      </c>
      <c r="L326" s="29" t="s">
        <v>491</v>
      </c>
    </row>
    <row r="327" spans="1:12" x14ac:dyDescent="0.2">
      <c r="A327" s="15" t="s">
        <v>349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</row>
    <row r="328" spans="1:12" x14ac:dyDescent="0.2">
      <c r="A328" s="18" t="s">
        <v>171</v>
      </c>
      <c r="B328" s="19"/>
      <c r="C328" s="19">
        <f t="shared" ref="C328:K328" si="7">SUM(C314:C327)</f>
        <v>113054.75</v>
      </c>
      <c r="D328" s="19">
        <f t="shared" si="7"/>
        <v>109288</v>
      </c>
      <c r="E328" s="19">
        <f t="shared" si="7"/>
        <v>109288</v>
      </c>
      <c r="F328" s="19">
        <f t="shared" si="7"/>
        <v>104437</v>
      </c>
      <c r="G328" s="19">
        <f t="shared" si="7"/>
        <v>162449</v>
      </c>
      <c r="H328" s="19">
        <f t="shared" si="7"/>
        <v>192881</v>
      </c>
      <c r="I328" s="19">
        <f t="shared" si="7"/>
        <v>209859</v>
      </c>
      <c r="J328" s="19">
        <f t="shared" si="7"/>
        <v>257351</v>
      </c>
      <c r="K328" s="19">
        <f t="shared" si="7"/>
        <v>265850</v>
      </c>
      <c r="L328" s="30"/>
    </row>
    <row r="329" spans="1:12" x14ac:dyDescent="0.2">
      <c r="A329" s="15" t="s">
        <v>350</v>
      </c>
      <c r="C329" s="24">
        <v>0</v>
      </c>
      <c r="D329" s="24">
        <v>1250</v>
      </c>
      <c r="E329" s="24">
        <v>1250</v>
      </c>
      <c r="F329" s="24">
        <v>1250</v>
      </c>
      <c r="G329" s="24">
        <v>250</v>
      </c>
      <c r="H329" s="24">
        <v>1500</v>
      </c>
      <c r="I329" s="24">
        <v>0</v>
      </c>
      <c r="J329" s="24">
        <v>5000</v>
      </c>
      <c r="K329" s="24">
        <v>1000</v>
      </c>
    </row>
    <row r="330" spans="1:12" x14ac:dyDescent="0.2">
      <c r="A330" s="15" t="s">
        <v>351</v>
      </c>
      <c r="C330" s="24">
        <v>2000</v>
      </c>
      <c r="D330" s="24">
        <v>2000</v>
      </c>
      <c r="E330" s="24">
        <v>2000</v>
      </c>
      <c r="F330" s="24">
        <v>200</v>
      </c>
      <c r="G330" s="24">
        <v>5000</v>
      </c>
      <c r="H330" s="24">
        <v>5000</v>
      </c>
      <c r="I330" s="24">
        <v>6000</v>
      </c>
      <c r="J330" s="24">
        <v>10000</v>
      </c>
      <c r="K330" s="24">
        <v>5000</v>
      </c>
    </row>
    <row r="331" spans="1:12" x14ac:dyDescent="0.2">
      <c r="A331" s="15" t="s">
        <v>352</v>
      </c>
      <c r="C331" s="24">
        <v>8000</v>
      </c>
      <c r="D331" s="24">
        <v>8000</v>
      </c>
      <c r="E331" s="24">
        <v>8000</v>
      </c>
      <c r="F331" s="24">
        <v>8000</v>
      </c>
      <c r="G331" s="24">
        <v>9000</v>
      </c>
      <c r="H331" s="24">
        <v>9500</v>
      </c>
      <c r="I331" s="24">
        <v>9800</v>
      </c>
      <c r="J331" s="24">
        <v>11000</v>
      </c>
      <c r="K331" s="24">
        <v>11000</v>
      </c>
      <c r="L331" s="29" t="s">
        <v>408</v>
      </c>
    </row>
    <row r="332" spans="1:12" x14ac:dyDescent="0.2">
      <c r="A332" s="15" t="s">
        <v>353</v>
      </c>
      <c r="C332" s="24">
        <v>900</v>
      </c>
      <c r="D332" s="24">
        <v>900</v>
      </c>
      <c r="E332" s="24">
        <v>900</v>
      </c>
      <c r="F332" s="24">
        <v>900</v>
      </c>
      <c r="G332" s="24">
        <v>500</v>
      </c>
      <c r="H332" s="24">
        <v>500</v>
      </c>
      <c r="I332" s="24">
        <v>500</v>
      </c>
      <c r="J332" s="24">
        <v>500</v>
      </c>
      <c r="K332" s="24">
        <v>500</v>
      </c>
    </row>
    <row r="333" spans="1:12" x14ac:dyDescent="0.2">
      <c r="A333" s="15" t="s">
        <v>140</v>
      </c>
      <c r="C333" s="24">
        <v>2132</v>
      </c>
      <c r="D333" s="24">
        <v>2132</v>
      </c>
      <c r="E333" s="24">
        <v>2132</v>
      </c>
      <c r="F333" s="24">
        <v>2132</v>
      </c>
      <c r="G333" s="24">
        <v>150</v>
      </c>
      <c r="H333" s="24">
        <v>150</v>
      </c>
      <c r="I333" s="24">
        <v>150</v>
      </c>
      <c r="J333" s="24">
        <v>300</v>
      </c>
      <c r="K333" s="24">
        <v>300</v>
      </c>
    </row>
    <row r="334" spans="1:12" x14ac:dyDescent="0.2">
      <c r="A334" s="15" t="s">
        <v>141</v>
      </c>
      <c r="B334" s="27"/>
      <c r="C334" s="24">
        <v>200</v>
      </c>
      <c r="D334" s="24">
        <v>200</v>
      </c>
      <c r="E334" s="24">
        <v>200</v>
      </c>
      <c r="F334" s="24">
        <v>200</v>
      </c>
      <c r="G334" s="24">
        <v>200</v>
      </c>
      <c r="H334" s="24">
        <v>200</v>
      </c>
      <c r="I334" s="24">
        <v>200</v>
      </c>
      <c r="J334" s="24">
        <v>500</v>
      </c>
      <c r="K334" s="24">
        <v>500</v>
      </c>
    </row>
    <row r="335" spans="1:12" x14ac:dyDescent="0.2">
      <c r="A335" s="15" t="s">
        <v>172</v>
      </c>
      <c r="C335" s="24">
        <v>606577</v>
      </c>
      <c r="D335" s="24">
        <v>555000</v>
      </c>
      <c r="E335" s="24">
        <v>555000</v>
      </c>
      <c r="F335" s="24">
        <v>580000</v>
      </c>
      <c r="G335" s="24">
        <v>688969</v>
      </c>
      <c r="H335" s="24">
        <v>731348</v>
      </c>
      <c r="I335" s="24">
        <v>731349</v>
      </c>
      <c r="J335" s="24">
        <v>862039</v>
      </c>
      <c r="K335" s="24">
        <v>862040</v>
      </c>
    </row>
    <row r="336" spans="1:12" x14ac:dyDescent="0.2">
      <c r="A336" s="15" t="s">
        <v>436</v>
      </c>
      <c r="C336" s="24"/>
      <c r="D336" s="24"/>
      <c r="E336" s="24"/>
      <c r="F336" s="24"/>
      <c r="G336" s="24">
        <v>90000</v>
      </c>
      <c r="H336" s="24">
        <v>90000</v>
      </c>
      <c r="I336" s="24">
        <v>90000</v>
      </c>
      <c r="J336" s="24">
        <v>135000</v>
      </c>
      <c r="K336" s="24">
        <v>93000</v>
      </c>
    </row>
    <row r="337" spans="1:13" x14ac:dyDescent="0.2">
      <c r="A337" s="18" t="s">
        <v>173</v>
      </c>
      <c r="B337" s="19"/>
      <c r="C337" s="19">
        <f>SUM(C329:C335)</f>
        <v>619809</v>
      </c>
      <c r="D337" s="19">
        <f>SUM(D329:D335)</f>
        <v>569482</v>
      </c>
      <c r="E337" s="19">
        <f>SUM(E329:E335)</f>
        <v>569482</v>
      </c>
      <c r="F337" s="19">
        <f>SUM(F329:F335)</f>
        <v>592682</v>
      </c>
      <c r="G337" s="19">
        <f>SUM(G329:G336)</f>
        <v>794069</v>
      </c>
      <c r="H337" s="19">
        <f>SUM(H329:H336)</f>
        <v>838198</v>
      </c>
      <c r="I337" s="19">
        <v>847637</v>
      </c>
      <c r="J337" s="19">
        <v>847637</v>
      </c>
      <c r="K337" s="19">
        <v>847638</v>
      </c>
      <c r="L337" s="30"/>
    </row>
    <row r="338" spans="1:13" x14ac:dyDescent="0.2">
      <c r="A338" s="18" t="s">
        <v>174</v>
      </c>
      <c r="B338" s="19"/>
      <c r="C338" s="19">
        <f>SUM(C88,C102,C126,C224,C277,C299,C313,C328,C337)</f>
        <v>2623460.75</v>
      </c>
      <c r="D338" s="19">
        <f>SUM(D88,D102,D126,D224,D277,D299,D313,D328,D337)</f>
        <v>2604384</v>
      </c>
      <c r="E338" s="19">
        <f>SUM(E88,E102,E126,E224,E277,E299,E313,E328,E337)</f>
        <v>2604384</v>
      </c>
      <c r="F338" s="19">
        <f>SUM(F88,F102,F126,F224,F277,F299,F313,F328,F337)</f>
        <v>2496367</v>
      </c>
      <c r="G338" s="19">
        <f>SUM(G88,G102,G126,G224,G277,G299,G313,G328,G337)</f>
        <v>3315567</v>
      </c>
      <c r="H338" s="19">
        <f>SUM(H88,H102,H126,H224,H277,H299,H313,H328,H337)</f>
        <v>3442226</v>
      </c>
      <c r="I338" s="19">
        <f>SUM(I88,I102,I126,I224,I277,I299,I313,I328,I337)</f>
        <v>3598828</v>
      </c>
      <c r="J338" s="19">
        <f>SUM(J88, J97,J102,J126,J224,J277,J299,J313,J328,J337)</f>
        <v>4059795</v>
      </c>
      <c r="K338" s="19">
        <f>SUM(K88, K97,K102,K126,K224,K277,K299,K313,K328,K337)</f>
        <v>4303753</v>
      </c>
      <c r="L338" s="32" t="s">
        <v>408</v>
      </c>
      <c r="M338" s="24"/>
    </row>
    <row r="339" spans="1:13" x14ac:dyDescent="0.2">
      <c r="A339" s="18" t="s">
        <v>28</v>
      </c>
      <c r="B339" s="20"/>
      <c r="C339" s="20" t="e">
        <f>((C338-#REF!)/C338)</f>
        <v>#REF!</v>
      </c>
      <c r="D339" s="20">
        <f>((D338-C338)/D338)</f>
        <v>-7.3248606964257191E-3</v>
      </c>
      <c r="E339" s="20">
        <f>((E338-D338)/E338)</f>
        <v>0</v>
      </c>
      <c r="F339" s="20">
        <f>((F338-D338)/F338)</f>
        <v>-4.3269679498246852E-2</v>
      </c>
      <c r="G339" s="20" t="e">
        <f>((G338-#REF!)/G338)</f>
        <v>#REF!</v>
      </c>
      <c r="H339" s="20">
        <f>((H338-G338)/H338)</f>
        <v>3.6795666525091614E-2</v>
      </c>
      <c r="I339" s="20">
        <f>((I338-H338)/I338)</f>
        <v>4.3514722015056011E-2</v>
      </c>
      <c r="J339" s="20">
        <f>((J338-I338)/J338)</f>
        <v>0.11354440310409762</v>
      </c>
      <c r="K339" s="20">
        <f>((K338-J338)/K338)</f>
        <v>5.6684944512382568E-2</v>
      </c>
      <c r="L339" s="30"/>
    </row>
    <row r="340" spans="1:13" x14ac:dyDescent="0.2">
      <c r="A340" s="18"/>
      <c r="B340" s="19"/>
      <c r="F340" s="20"/>
      <c r="G340" s="20"/>
      <c r="H340" s="20"/>
      <c r="I340" s="20"/>
      <c r="J340" s="20"/>
      <c r="K340" s="20"/>
      <c r="L340" s="30"/>
    </row>
    <row r="341" spans="1:13" x14ac:dyDescent="0.2">
      <c r="A341" s="17" t="s">
        <v>175</v>
      </c>
      <c r="C341" s="24">
        <v>219891</v>
      </c>
      <c r="D341" s="24">
        <v>6750</v>
      </c>
      <c r="E341" s="24">
        <v>6750</v>
      </c>
      <c r="F341" s="24">
        <v>6750</v>
      </c>
      <c r="G341" s="24">
        <v>385</v>
      </c>
      <c r="H341" s="24">
        <v>7969</v>
      </c>
      <c r="I341" s="24">
        <v>11936</v>
      </c>
      <c r="J341" s="24">
        <v>11728</v>
      </c>
      <c r="K341" s="24">
        <v>18615</v>
      </c>
      <c r="L341" s="29" t="s">
        <v>176</v>
      </c>
    </row>
    <row r="342" spans="1:13" x14ac:dyDescent="0.2">
      <c r="A342" s="17" t="s">
        <v>177</v>
      </c>
      <c r="C342" s="24">
        <v>500</v>
      </c>
      <c r="D342" s="24">
        <v>500</v>
      </c>
      <c r="E342" s="24">
        <v>500</v>
      </c>
      <c r="F342" s="24">
        <v>600</v>
      </c>
      <c r="G342" s="24">
        <v>15</v>
      </c>
      <c r="H342" s="24">
        <v>15</v>
      </c>
      <c r="I342" s="24">
        <v>16</v>
      </c>
      <c r="J342" s="24">
        <v>16</v>
      </c>
      <c r="K342" s="24">
        <v>16</v>
      </c>
    </row>
    <row r="343" spans="1:13" x14ac:dyDescent="0.2">
      <c r="A343" s="15" t="s">
        <v>178</v>
      </c>
      <c r="C343" s="24">
        <f>-C35</f>
        <v>23100</v>
      </c>
      <c r="D343" s="24">
        <v>26000</v>
      </c>
      <c r="E343" s="24">
        <v>26000</v>
      </c>
      <c r="F343" s="24">
        <v>40000</v>
      </c>
      <c r="G343" s="24">
        <v>58000</v>
      </c>
      <c r="H343" s="24">
        <v>58000</v>
      </c>
      <c r="I343" s="24">
        <v>58000</v>
      </c>
      <c r="J343" s="24">
        <v>135106</v>
      </c>
      <c r="K343" s="24">
        <v>157065</v>
      </c>
    </row>
    <row r="344" spans="1:13" x14ac:dyDescent="0.2">
      <c r="A344" s="15" t="s">
        <v>506</v>
      </c>
      <c r="C344" s="24">
        <v>78000</v>
      </c>
      <c r="D344" s="24">
        <v>0</v>
      </c>
      <c r="E344" s="24">
        <v>0</v>
      </c>
      <c r="F344" s="24">
        <v>0</v>
      </c>
      <c r="G344" s="24">
        <v>0</v>
      </c>
      <c r="H344" s="24">
        <v>10000</v>
      </c>
      <c r="I344" s="24">
        <v>51347</v>
      </c>
      <c r="J344" s="24">
        <v>32473</v>
      </c>
      <c r="K344" s="24">
        <v>30132</v>
      </c>
    </row>
    <row r="345" spans="1:13" x14ac:dyDescent="0.2">
      <c r="A345" s="18" t="s">
        <v>179</v>
      </c>
      <c r="B345" s="19"/>
      <c r="C345" s="19">
        <f t="shared" ref="C345:I345" si="8">SUM(C341:C344)</f>
        <v>321491</v>
      </c>
      <c r="D345" s="19">
        <f t="shared" si="8"/>
        <v>33250</v>
      </c>
      <c r="E345" s="19">
        <f t="shared" si="8"/>
        <v>33250</v>
      </c>
      <c r="F345" s="19">
        <f t="shared" si="8"/>
        <v>47350</v>
      </c>
      <c r="G345" s="19">
        <f t="shared" si="8"/>
        <v>58400</v>
      </c>
      <c r="H345" s="19">
        <f t="shared" si="8"/>
        <v>75984</v>
      </c>
      <c r="I345" s="19">
        <f t="shared" si="8"/>
        <v>121299</v>
      </c>
      <c r="J345" s="19">
        <f t="shared" ref="J345:K345" si="9">SUM(J341:J344)</f>
        <v>179323</v>
      </c>
      <c r="K345" s="19">
        <f t="shared" si="9"/>
        <v>205828</v>
      </c>
      <c r="L345" s="30"/>
    </row>
    <row r="346" spans="1:13" x14ac:dyDescent="0.2">
      <c r="A346" s="18"/>
      <c r="B346" s="19"/>
      <c r="F346" s="19"/>
      <c r="G346" s="19"/>
      <c r="H346" s="19"/>
      <c r="I346" s="19"/>
      <c r="J346" s="19"/>
      <c r="K346" s="19"/>
      <c r="L346" s="30"/>
    </row>
    <row r="347" spans="1:13" x14ac:dyDescent="0.2">
      <c r="A347" s="17" t="s">
        <v>354</v>
      </c>
      <c r="C347" s="24">
        <v>5360</v>
      </c>
      <c r="D347" s="24">
        <v>8000</v>
      </c>
      <c r="E347" s="24">
        <v>8000</v>
      </c>
      <c r="F347" s="24">
        <v>10000</v>
      </c>
      <c r="G347" s="24">
        <v>7000</v>
      </c>
      <c r="H347" s="24">
        <v>7176</v>
      </c>
      <c r="I347" s="24">
        <v>7650</v>
      </c>
      <c r="J347" s="24">
        <v>7494</v>
      </c>
      <c r="K347" s="24">
        <v>7854</v>
      </c>
      <c r="L347" s="29" t="s">
        <v>317</v>
      </c>
    </row>
    <row r="348" spans="1:13" x14ac:dyDescent="0.2">
      <c r="A348" s="15" t="s">
        <v>355</v>
      </c>
      <c r="C348" s="24">
        <v>15392</v>
      </c>
      <c r="D348" s="24">
        <v>17000</v>
      </c>
      <c r="E348" s="24">
        <v>17000</v>
      </c>
      <c r="F348" s="24">
        <v>27000</v>
      </c>
      <c r="G348" s="24">
        <v>39000</v>
      </c>
      <c r="H348" s="24">
        <v>35968</v>
      </c>
      <c r="I348" s="24">
        <v>53131</v>
      </c>
      <c r="J348" s="24">
        <v>112703</v>
      </c>
      <c r="K348" s="24">
        <v>138034</v>
      </c>
      <c r="L348" s="29" t="s">
        <v>317</v>
      </c>
    </row>
    <row r="349" spans="1:13" x14ac:dyDescent="0.2">
      <c r="A349" s="15" t="s">
        <v>356</v>
      </c>
      <c r="C349" s="24">
        <v>3824</v>
      </c>
      <c r="D349" s="24">
        <v>3900</v>
      </c>
      <c r="E349" s="24">
        <v>3900</v>
      </c>
      <c r="F349" s="24">
        <v>4000</v>
      </c>
      <c r="G349" s="24">
        <v>7000</v>
      </c>
      <c r="H349" s="24">
        <v>6939</v>
      </c>
      <c r="I349" s="24">
        <v>7982</v>
      </c>
      <c r="J349" s="24">
        <v>7737</v>
      </c>
      <c r="K349" s="24">
        <v>8017</v>
      </c>
      <c r="L349" s="29" t="s">
        <v>317</v>
      </c>
    </row>
    <row r="350" spans="1:13" x14ac:dyDescent="0.2">
      <c r="A350" s="15" t="s">
        <v>180</v>
      </c>
      <c r="C350" s="24">
        <v>1500</v>
      </c>
      <c r="D350" s="24">
        <v>1500</v>
      </c>
      <c r="E350" s="24">
        <v>1500</v>
      </c>
      <c r="F350" s="24">
        <v>1500</v>
      </c>
      <c r="G350" s="24">
        <v>1500</v>
      </c>
      <c r="H350" s="24">
        <v>3253</v>
      </c>
      <c r="I350" s="24">
        <v>3300</v>
      </c>
      <c r="J350" s="24">
        <v>1000</v>
      </c>
      <c r="K350" s="24">
        <v>1000</v>
      </c>
    </row>
    <row r="351" spans="1:13" x14ac:dyDescent="0.2">
      <c r="A351" s="15" t="s">
        <v>309</v>
      </c>
      <c r="C351" s="24">
        <v>586</v>
      </c>
      <c r="D351" s="24">
        <v>600</v>
      </c>
      <c r="E351" s="24">
        <v>600</v>
      </c>
      <c r="F351" s="24">
        <v>1000</v>
      </c>
      <c r="G351" s="24">
        <v>3000</v>
      </c>
      <c r="H351" s="24">
        <v>2765</v>
      </c>
      <c r="I351" s="24">
        <v>2766</v>
      </c>
      <c r="J351" s="24">
        <v>2627</v>
      </c>
      <c r="K351" s="24">
        <v>3160</v>
      </c>
      <c r="L351" s="29" t="s">
        <v>317</v>
      </c>
    </row>
    <row r="352" spans="1:13" x14ac:dyDescent="0.2">
      <c r="A352" s="15" t="s">
        <v>172</v>
      </c>
      <c r="C352" s="24">
        <v>16829</v>
      </c>
      <c r="D352" s="24">
        <v>900</v>
      </c>
      <c r="E352" s="24">
        <v>900</v>
      </c>
      <c r="F352" s="24">
        <v>3500</v>
      </c>
      <c r="G352" s="24">
        <v>900</v>
      </c>
      <c r="H352" s="24">
        <v>7969</v>
      </c>
      <c r="I352" s="24">
        <v>7970</v>
      </c>
      <c r="J352" s="24">
        <v>7762</v>
      </c>
      <c r="K352" s="24">
        <v>7763</v>
      </c>
    </row>
    <row r="353" spans="1:13" x14ac:dyDescent="0.2">
      <c r="A353" s="15" t="s">
        <v>494</v>
      </c>
      <c r="C353" s="24">
        <v>278000</v>
      </c>
      <c r="D353" s="24">
        <v>1350</v>
      </c>
      <c r="E353" s="24">
        <v>1350</v>
      </c>
      <c r="F353" s="24">
        <v>350</v>
      </c>
      <c r="G353" s="24">
        <v>0</v>
      </c>
      <c r="H353" s="24">
        <v>11914</v>
      </c>
      <c r="I353" s="24">
        <v>38500</v>
      </c>
      <c r="J353" s="24">
        <v>40000</v>
      </c>
      <c r="K353" s="24">
        <v>40000</v>
      </c>
    </row>
    <row r="354" spans="1:13" x14ac:dyDescent="0.2">
      <c r="A354" s="18" t="s">
        <v>181</v>
      </c>
      <c r="B354" s="19"/>
      <c r="C354" s="19">
        <f t="shared" ref="C354:G354" si="10">SUM(C347:C353)</f>
        <v>321491</v>
      </c>
      <c r="D354" s="19">
        <f t="shared" si="10"/>
        <v>33250</v>
      </c>
      <c r="E354" s="19">
        <f t="shared" si="10"/>
        <v>33250</v>
      </c>
      <c r="F354" s="19">
        <f t="shared" si="10"/>
        <v>47350</v>
      </c>
      <c r="G354" s="19">
        <f t="shared" si="10"/>
        <v>58400</v>
      </c>
      <c r="H354" s="19">
        <f>SUM(H347:H353)</f>
        <v>75984</v>
      </c>
      <c r="I354" s="19">
        <f>SUM(I347:I353)</f>
        <v>121299</v>
      </c>
      <c r="J354" s="19">
        <f>SUM(J347:J353)</f>
        <v>179323</v>
      </c>
      <c r="K354" s="19">
        <f>SUM(K347:K353)</f>
        <v>205828</v>
      </c>
      <c r="L354" s="32" t="s">
        <v>408</v>
      </c>
      <c r="M354" s="24"/>
    </row>
    <row r="355" spans="1:13" x14ac:dyDescent="0.2">
      <c r="A355" s="18" t="s">
        <v>28</v>
      </c>
      <c r="B355" s="20"/>
      <c r="C355" s="20" t="e">
        <f>((C354-#REF!)/C354)</f>
        <v>#REF!</v>
      </c>
      <c r="D355" s="20">
        <f>((D354-C354)/D354)</f>
        <v>-8.6689022556390984</v>
      </c>
      <c r="E355" s="20">
        <f>((E354-D354)/E354)</f>
        <v>0</v>
      </c>
      <c r="F355" s="20">
        <f>((F354-D354)/F354)</f>
        <v>0.29778247096092925</v>
      </c>
      <c r="G355" s="20" t="e">
        <f>((G354-#REF!)/G354)</f>
        <v>#REF!</v>
      </c>
      <c r="H355" s="20">
        <f>((H354-G354)/H354)</f>
        <v>0.23141714045062117</v>
      </c>
      <c r="I355" s="20">
        <f>((I354-H354)/I354)</f>
        <v>0.37358098582840749</v>
      </c>
      <c r="J355" s="20">
        <f>((J354-I354)/J354)</f>
        <v>0.32357254786056444</v>
      </c>
      <c r="K355" s="20">
        <f>((K354-J354)/K354)</f>
        <v>0.12877256738636142</v>
      </c>
      <c r="L355" s="30"/>
    </row>
    <row r="356" spans="1:13" x14ac:dyDescent="0.2">
      <c r="A356" s="18"/>
      <c r="B356" s="19"/>
      <c r="F356" s="20"/>
      <c r="G356" s="20"/>
      <c r="H356" s="20"/>
      <c r="I356" s="20"/>
      <c r="J356" s="20"/>
      <c r="K356" s="20"/>
      <c r="L356" s="30"/>
    </row>
    <row r="357" spans="1:13" x14ac:dyDescent="0.2">
      <c r="A357" s="15" t="s">
        <v>182</v>
      </c>
      <c r="C357" s="24">
        <v>10648</v>
      </c>
      <c r="D357" s="24">
        <v>1445</v>
      </c>
      <c r="E357" s="24">
        <v>1445</v>
      </c>
      <c r="F357" s="24">
        <v>1445</v>
      </c>
      <c r="G357" s="24">
        <v>119000</v>
      </c>
      <c r="H357" s="24">
        <v>130125</v>
      </c>
      <c r="I357" s="24">
        <v>165185</v>
      </c>
      <c r="J357" s="24">
        <v>193984</v>
      </c>
      <c r="K357" s="24">
        <v>194000</v>
      </c>
      <c r="L357" s="29" t="s">
        <v>183</v>
      </c>
    </row>
    <row r="358" spans="1:13" x14ac:dyDescent="0.2">
      <c r="A358" s="15" t="s">
        <v>492</v>
      </c>
      <c r="C358" s="24">
        <v>200</v>
      </c>
      <c r="D358" s="24">
        <v>200</v>
      </c>
      <c r="E358" s="24">
        <v>200</v>
      </c>
      <c r="F358" s="24">
        <v>200</v>
      </c>
      <c r="G358" s="24">
        <v>0</v>
      </c>
      <c r="H358" s="24">
        <v>5015</v>
      </c>
      <c r="I358" s="24">
        <v>5150</v>
      </c>
      <c r="J358" s="24">
        <v>5150</v>
      </c>
      <c r="K358" s="24">
        <v>5151</v>
      </c>
    </row>
    <row r="359" spans="1:13" x14ac:dyDescent="0.2">
      <c r="A359" s="15" t="s">
        <v>397</v>
      </c>
      <c r="C359" s="24">
        <v>0</v>
      </c>
      <c r="D359" s="24">
        <v>0</v>
      </c>
      <c r="E359" s="24">
        <v>0</v>
      </c>
      <c r="F359" s="24">
        <v>0</v>
      </c>
      <c r="G359" s="24">
        <v>47961</v>
      </c>
      <c r="H359" s="24">
        <v>0</v>
      </c>
      <c r="I359" s="24">
        <v>0</v>
      </c>
      <c r="J359" s="24">
        <v>0</v>
      </c>
      <c r="K359" s="24">
        <v>0</v>
      </c>
    </row>
    <row r="360" spans="1:13" x14ac:dyDescent="0.2">
      <c r="A360" s="15" t="s">
        <v>496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83223</v>
      </c>
      <c r="I360" s="24">
        <v>83223</v>
      </c>
      <c r="J360" s="24">
        <v>83223</v>
      </c>
      <c r="K360" s="24">
        <v>0</v>
      </c>
    </row>
    <row r="361" spans="1:13" x14ac:dyDescent="0.2">
      <c r="A361" s="15" t="s">
        <v>184</v>
      </c>
      <c r="C361" s="24">
        <f>-C34</f>
        <v>35400</v>
      </c>
      <c r="D361" s="24">
        <v>24000</v>
      </c>
      <c r="E361" s="24">
        <v>24000</v>
      </c>
      <c r="F361" s="24">
        <v>40000</v>
      </c>
      <c r="G361" s="24">
        <v>40000</v>
      </c>
      <c r="H361" s="24">
        <v>40000</v>
      </c>
      <c r="I361" s="24">
        <v>40000</v>
      </c>
      <c r="J361" s="24">
        <v>40000</v>
      </c>
      <c r="K361" s="24">
        <v>20000</v>
      </c>
    </row>
    <row r="362" spans="1:13" x14ac:dyDescent="0.2">
      <c r="A362" s="18" t="s">
        <v>185</v>
      </c>
      <c r="B362" s="19"/>
      <c r="C362" s="19">
        <f t="shared" ref="C362:I362" si="11">SUM(C357:C361)</f>
        <v>46248</v>
      </c>
      <c r="D362" s="19">
        <f t="shared" si="11"/>
        <v>25645</v>
      </c>
      <c r="E362" s="19">
        <f t="shared" si="11"/>
        <v>25645</v>
      </c>
      <c r="F362" s="19">
        <f t="shared" si="11"/>
        <v>41645</v>
      </c>
      <c r="G362" s="19">
        <f t="shared" si="11"/>
        <v>206961</v>
      </c>
      <c r="H362" s="19">
        <f t="shared" si="11"/>
        <v>258363</v>
      </c>
      <c r="I362" s="19">
        <f t="shared" si="11"/>
        <v>293558</v>
      </c>
      <c r="J362" s="19">
        <f t="shared" ref="J362:K362" si="12">SUM(J357:J361)</f>
        <v>322357</v>
      </c>
      <c r="K362" s="19">
        <f t="shared" si="12"/>
        <v>219151</v>
      </c>
      <c r="L362" s="30"/>
    </row>
    <row r="363" spans="1:13" x14ac:dyDescent="0.2">
      <c r="A363" s="15" t="s">
        <v>408</v>
      </c>
      <c r="F363" s="19"/>
      <c r="G363" s="19"/>
      <c r="H363" s="19" t="s">
        <v>408</v>
      </c>
      <c r="I363" s="19" t="s">
        <v>408</v>
      </c>
      <c r="J363" s="19" t="s">
        <v>408</v>
      </c>
      <c r="K363" s="19" t="s">
        <v>408</v>
      </c>
    </row>
    <row r="364" spans="1:13" x14ac:dyDescent="0.2">
      <c r="A364" s="15" t="s">
        <v>186</v>
      </c>
      <c r="C364" s="24">
        <v>35000</v>
      </c>
      <c r="D364" s="24">
        <v>23000</v>
      </c>
      <c r="E364" s="24">
        <v>23000</v>
      </c>
      <c r="F364" s="24">
        <v>23000</v>
      </c>
      <c r="G364" s="24">
        <v>0</v>
      </c>
      <c r="H364" s="24">
        <v>42238</v>
      </c>
      <c r="I364" s="24">
        <v>42239</v>
      </c>
      <c r="J364" s="24">
        <v>51038</v>
      </c>
      <c r="K364" s="24">
        <v>40000</v>
      </c>
    </row>
    <row r="365" spans="1:13" x14ac:dyDescent="0.2">
      <c r="A365" s="15" t="s">
        <v>396</v>
      </c>
      <c r="C365" s="24">
        <v>0</v>
      </c>
      <c r="D365" s="24">
        <v>0</v>
      </c>
      <c r="E365" s="24">
        <v>0</v>
      </c>
      <c r="F365" s="24">
        <v>0</v>
      </c>
      <c r="G365" s="24">
        <v>47961</v>
      </c>
      <c r="H365" s="60">
        <v>0</v>
      </c>
      <c r="I365" s="60">
        <v>0</v>
      </c>
      <c r="J365" s="60">
        <v>0</v>
      </c>
      <c r="K365" s="60">
        <v>0</v>
      </c>
    </row>
    <row r="366" spans="1:13" x14ac:dyDescent="0.2">
      <c r="A366" s="15" t="s">
        <v>187</v>
      </c>
      <c r="C366" s="24">
        <v>0</v>
      </c>
      <c r="D366" s="24">
        <v>0</v>
      </c>
      <c r="E366" s="24">
        <v>0</v>
      </c>
      <c r="F366" s="24">
        <v>0</v>
      </c>
      <c r="G366" s="24">
        <v>0</v>
      </c>
      <c r="H366" s="24">
        <v>23000</v>
      </c>
      <c r="I366" s="24">
        <v>33000</v>
      </c>
      <c r="J366" s="24">
        <v>33000</v>
      </c>
      <c r="K366" s="24">
        <v>33000</v>
      </c>
    </row>
    <row r="367" spans="1:13" x14ac:dyDescent="0.2">
      <c r="A367" s="15" t="s">
        <v>188</v>
      </c>
      <c r="C367" s="24">
        <v>6300</v>
      </c>
      <c r="D367" s="24">
        <v>1495</v>
      </c>
      <c r="E367" s="24">
        <v>1495</v>
      </c>
      <c r="F367" s="24">
        <v>15495</v>
      </c>
      <c r="G367" s="24">
        <v>30000</v>
      </c>
      <c r="H367" s="24">
        <v>50000</v>
      </c>
      <c r="I367" s="24">
        <v>60000</v>
      </c>
      <c r="J367" s="24">
        <v>70000</v>
      </c>
      <c r="K367" s="24">
        <v>70000</v>
      </c>
    </row>
    <row r="368" spans="1:13" x14ac:dyDescent="0.2">
      <c r="A368" s="15" t="s">
        <v>493</v>
      </c>
      <c r="C368" s="24"/>
      <c r="D368" s="24"/>
      <c r="E368" s="24"/>
      <c r="F368" s="24"/>
      <c r="G368" s="24"/>
      <c r="H368" s="24">
        <v>13000</v>
      </c>
      <c r="I368" s="24">
        <v>20000</v>
      </c>
      <c r="J368" s="24">
        <v>30000</v>
      </c>
      <c r="K368" s="24">
        <v>0</v>
      </c>
    </row>
    <row r="369" spans="1:13" x14ac:dyDescent="0.2">
      <c r="A369" s="15" t="s">
        <v>189</v>
      </c>
      <c r="C369" s="24">
        <v>4948</v>
      </c>
      <c r="D369" s="24">
        <v>1150</v>
      </c>
      <c r="E369" s="24">
        <v>1150</v>
      </c>
      <c r="F369" s="24">
        <v>3150</v>
      </c>
      <c r="G369" s="24">
        <v>129000</v>
      </c>
      <c r="H369" s="24">
        <v>130125</v>
      </c>
      <c r="I369" s="24">
        <v>138319</v>
      </c>
      <c r="J369" s="24">
        <v>138319</v>
      </c>
      <c r="K369" s="24">
        <v>76151</v>
      </c>
      <c r="L369" s="29" t="s">
        <v>408</v>
      </c>
    </row>
    <row r="370" spans="1:13" x14ac:dyDescent="0.2">
      <c r="A370" s="18" t="s">
        <v>190</v>
      </c>
      <c r="B370" s="19"/>
      <c r="C370" s="19">
        <f t="shared" ref="C370:I370" si="13">SUM(C364:C369)</f>
        <v>46248</v>
      </c>
      <c r="D370" s="19">
        <f t="shared" si="13"/>
        <v>25645</v>
      </c>
      <c r="E370" s="19">
        <f t="shared" si="13"/>
        <v>25645</v>
      </c>
      <c r="F370" s="19">
        <f t="shared" si="13"/>
        <v>41645</v>
      </c>
      <c r="G370" s="19">
        <f t="shared" si="13"/>
        <v>206961</v>
      </c>
      <c r="H370" s="19">
        <f t="shared" si="13"/>
        <v>258363</v>
      </c>
      <c r="I370" s="19">
        <f t="shared" si="13"/>
        <v>293558</v>
      </c>
      <c r="J370" s="19">
        <f t="shared" ref="J370:K370" si="14">SUM(J364:J369)</f>
        <v>322357</v>
      </c>
      <c r="K370" s="19">
        <f t="shared" si="14"/>
        <v>219151</v>
      </c>
      <c r="L370" s="30"/>
      <c r="M370" s="24"/>
    </row>
    <row r="371" spans="1:13" x14ac:dyDescent="0.2">
      <c r="A371" s="18" t="s">
        <v>28</v>
      </c>
      <c r="B371" s="20"/>
      <c r="C371" s="20" t="e">
        <f>((C370-#REF!)/C370)</f>
        <v>#REF!</v>
      </c>
      <c r="D371" s="20">
        <f>((D370-C370)/D370)</f>
        <v>-0.80339247416650417</v>
      </c>
      <c r="E371" s="20">
        <f>((E370-D370)/E370)</f>
        <v>0</v>
      </c>
      <c r="F371" s="20">
        <f>((F370-D370)/F370)</f>
        <v>0.38419978388762155</v>
      </c>
      <c r="G371" s="20" t="e">
        <f>((G370-#REF!)/G370)</f>
        <v>#REF!</v>
      </c>
      <c r="H371" s="20">
        <f>((H370-G370)/H370)</f>
        <v>0.19895263640691585</v>
      </c>
      <c r="I371" s="20">
        <f>((I370-H370)/I370)</f>
        <v>0.11989112883995667</v>
      </c>
      <c r="J371" s="20">
        <f>((J370-I370)/J370)</f>
        <v>8.9338838616813035E-2</v>
      </c>
      <c r="K371" s="20">
        <f>((K370-J370)/K370)</f>
        <v>-0.47093556497574729</v>
      </c>
      <c r="L371" s="32" t="s">
        <v>408</v>
      </c>
    </row>
    <row r="372" spans="1:13" x14ac:dyDescent="0.2">
      <c r="A372" s="18"/>
      <c r="F372" s="20"/>
      <c r="G372" s="20"/>
      <c r="H372" s="20"/>
      <c r="I372" s="20"/>
      <c r="J372" s="20"/>
      <c r="K372" s="20"/>
    </row>
    <row r="373" spans="1:13" x14ac:dyDescent="0.2">
      <c r="A373" s="17" t="s">
        <v>191</v>
      </c>
      <c r="C373" s="24">
        <v>163097</v>
      </c>
      <c r="D373" s="24">
        <v>67500</v>
      </c>
      <c r="E373" s="24">
        <v>67500</v>
      </c>
      <c r="F373" s="24">
        <v>67500</v>
      </c>
      <c r="G373" s="24">
        <v>209893</v>
      </c>
      <c r="H373" s="24">
        <v>144885</v>
      </c>
      <c r="I373" s="24">
        <v>130135</v>
      </c>
      <c r="J373" s="24">
        <v>227753</v>
      </c>
      <c r="K373" s="24">
        <v>218613</v>
      </c>
      <c r="L373" s="29" t="s">
        <v>183</v>
      </c>
    </row>
    <row r="374" spans="1:13" x14ac:dyDescent="0.2">
      <c r="A374" s="17" t="s">
        <v>192</v>
      </c>
      <c r="C374" s="24">
        <v>80000</v>
      </c>
      <c r="D374" s="24">
        <v>100000</v>
      </c>
      <c r="E374" s="24">
        <v>100000</v>
      </c>
      <c r="F374" s="24">
        <v>100000</v>
      </c>
      <c r="G374" s="24">
        <v>308540</v>
      </c>
      <c r="H374" s="24">
        <v>451644</v>
      </c>
      <c r="I374" s="24">
        <v>451645</v>
      </c>
      <c r="J374" s="24">
        <v>426414</v>
      </c>
      <c r="K374" s="24">
        <v>426415</v>
      </c>
    </row>
    <row r="375" spans="1:13" x14ac:dyDescent="0.2">
      <c r="A375" s="17" t="s">
        <v>316</v>
      </c>
      <c r="C375" s="24">
        <v>500</v>
      </c>
      <c r="D375" s="24">
        <v>500</v>
      </c>
      <c r="E375" s="24">
        <v>500</v>
      </c>
      <c r="F375" s="24">
        <v>500</v>
      </c>
      <c r="G375" s="24">
        <v>700</v>
      </c>
      <c r="H375" s="24">
        <v>700</v>
      </c>
      <c r="I375" s="24">
        <v>700</v>
      </c>
      <c r="J375" s="24">
        <v>700</v>
      </c>
      <c r="K375" s="24">
        <v>700</v>
      </c>
    </row>
    <row r="376" spans="1:13" x14ac:dyDescent="0.2">
      <c r="A376" s="15" t="s">
        <v>193</v>
      </c>
      <c r="C376" s="24">
        <v>2000</v>
      </c>
      <c r="D376" s="24">
        <v>2000</v>
      </c>
      <c r="E376" s="24">
        <v>2000</v>
      </c>
      <c r="F376" s="24">
        <v>2000</v>
      </c>
      <c r="G376" s="24">
        <v>150</v>
      </c>
      <c r="H376" s="24">
        <v>150</v>
      </c>
      <c r="I376" s="24">
        <v>150</v>
      </c>
      <c r="J376" s="24">
        <v>150</v>
      </c>
      <c r="K376" s="24">
        <v>150</v>
      </c>
    </row>
    <row r="377" spans="1:13" x14ac:dyDescent="0.2">
      <c r="A377" s="18" t="s">
        <v>194</v>
      </c>
      <c r="B377" s="19"/>
      <c r="C377" s="19">
        <f t="shared" ref="C377:I377" si="15">SUM(C373:C376)</f>
        <v>245597</v>
      </c>
      <c r="D377" s="19">
        <f t="shared" si="15"/>
        <v>170000</v>
      </c>
      <c r="E377" s="19">
        <f t="shared" si="15"/>
        <v>170000</v>
      </c>
      <c r="F377" s="19">
        <f t="shared" si="15"/>
        <v>170000</v>
      </c>
      <c r="G377" s="19">
        <f t="shared" si="15"/>
        <v>519283</v>
      </c>
      <c r="H377" s="19">
        <f t="shared" si="15"/>
        <v>597379</v>
      </c>
      <c r="I377" s="19">
        <f t="shared" si="15"/>
        <v>582630</v>
      </c>
      <c r="J377" s="19">
        <f t="shared" ref="J377:K377" si="16">SUM(J373:J376)</f>
        <v>655017</v>
      </c>
      <c r="K377" s="19">
        <f t="shared" si="16"/>
        <v>645878</v>
      </c>
      <c r="L377" s="30"/>
    </row>
    <row r="378" spans="1:13" x14ac:dyDescent="0.2">
      <c r="A378" s="18"/>
      <c r="B378" s="19"/>
      <c r="F378" s="19"/>
      <c r="G378" s="19"/>
      <c r="H378" s="19"/>
      <c r="I378" s="19"/>
      <c r="J378" s="19"/>
      <c r="K378" s="19"/>
      <c r="L378" s="30"/>
    </row>
    <row r="379" spans="1:13" x14ac:dyDescent="0.2">
      <c r="A379" s="15" t="s">
        <v>195</v>
      </c>
      <c r="C379" s="24">
        <v>700</v>
      </c>
      <c r="D379" s="24">
        <v>1500</v>
      </c>
      <c r="E379" s="24">
        <v>1500</v>
      </c>
      <c r="F379" s="24">
        <v>1500</v>
      </c>
      <c r="G379" s="24">
        <v>1500</v>
      </c>
      <c r="H379" s="24">
        <v>750</v>
      </c>
      <c r="I379" s="24">
        <v>1500</v>
      </c>
      <c r="J379" s="24">
        <v>1500</v>
      </c>
      <c r="K379" s="24">
        <v>1501</v>
      </c>
    </row>
    <row r="380" spans="1:13" x14ac:dyDescent="0.2">
      <c r="A380" s="15" t="s">
        <v>196</v>
      </c>
      <c r="C380" s="24">
        <v>27988</v>
      </c>
      <c r="D380" s="24">
        <v>13000</v>
      </c>
      <c r="E380" s="24">
        <v>13000</v>
      </c>
      <c r="F380" s="24">
        <v>13000</v>
      </c>
      <c r="G380" s="24">
        <v>82022</v>
      </c>
      <c r="H380" s="24">
        <v>80000</v>
      </c>
      <c r="I380" s="24">
        <v>72000</v>
      </c>
      <c r="J380" s="24">
        <v>75000</v>
      </c>
      <c r="K380" s="24">
        <v>75001</v>
      </c>
    </row>
    <row r="381" spans="1:13" x14ac:dyDescent="0.2">
      <c r="A381" s="15" t="s">
        <v>197</v>
      </c>
      <c r="C381" s="24">
        <v>45000</v>
      </c>
      <c r="D381" s="24">
        <v>50000</v>
      </c>
      <c r="E381" s="24">
        <v>50000</v>
      </c>
      <c r="F381" s="24">
        <v>50000</v>
      </c>
      <c r="G381" s="24">
        <v>266240</v>
      </c>
      <c r="H381" s="24">
        <v>130000</v>
      </c>
      <c r="I381" s="24">
        <v>120000</v>
      </c>
      <c r="J381" s="24">
        <v>130000</v>
      </c>
      <c r="K381" s="24">
        <v>130001</v>
      </c>
    </row>
    <row r="382" spans="1:13" ht="12" customHeight="1" x14ac:dyDescent="0.2">
      <c r="A382" s="15" t="s">
        <v>198</v>
      </c>
      <c r="C382" s="24">
        <v>171909</v>
      </c>
      <c r="D382" s="24">
        <v>105500</v>
      </c>
      <c r="E382" s="24">
        <v>105500</v>
      </c>
      <c r="F382" s="24">
        <v>105500</v>
      </c>
      <c r="G382" s="24">
        <v>169521</v>
      </c>
      <c r="H382" s="24">
        <v>386629</v>
      </c>
      <c r="I382" s="24">
        <v>389130</v>
      </c>
      <c r="J382" s="24">
        <v>448517</v>
      </c>
      <c r="K382" s="24">
        <v>439375</v>
      </c>
    </row>
    <row r="383" spans="1:13" x14ac:dyDescent="0.2">
      <c r="A383" s="18" t="s">
        <v>199</v>
      </c>
      <c r="B383" s="19"/>
      <c r="C383" s="19">
        <f t="shared" ref="C383:I383" si="17">SUM(C379:C382)</f>
        <v>245597</v>
      </c>
      <c r="D383" s="19">
        <f t="shared" si="17"/>
        <v>170000</v>
      </c>
      <c r="E383" s="19">
        <f t="shared" si="17"/>
        <v>170000</v>
      </c>
      <c r="F383" s="19">
        <f t="shared" si="17"/>
        <v>170000</v>
      </c>
      <c r="G383" s="19">
        <f t="shared" si="17"/>
        <v>519283</v>
      </c>
      <c r="H383" s="19">
        <f t="shared" si="17"/>
        <v>597379</v>
      </c>
      <c r="I383" s="19">
        <f t="shared" si="17"/>
        <v>582630</v>
      </c>
      <c r="J383" s="19">
        <f t="shared" ref="J383:K383" si="18">SUM(J379:J382)</f>
        <v>655017</v>
      </c>
      <c r="K383" s="19">
        <f t="shared" si="18"/>
        <v>645878</v>
      </c>
      <c r="L383" s="32" t="s">
        <v>408</v>
      </c>
      <c r="M383" s="24"/>
    </row>
    <row r="384" spans="1:13" x14ac:dyDescent="0.2">
      <c r="A384" s="18" t="s">
        <v>28</v>
      </c>
      <c r="B384" s="20"/>
      <c r="C384" s="20" t="e">
        <f>((C383-#REF!)/C383)</f>
        <v>#REF!</v>
      </c>
      <c r="D384" s="20">
        <f>((D383-C383)/D383)</f>
        <v>-0.44468823529411766</v>
      </c>
      <c r="E384" s="20">
        <f>((E383-D383)/E383)</f>
        <v>0</v>
      </c>
      <c r="F384" s="20">
        <f>((F383-D383)/F383)</f>
        <v>0</v>
      </c>
      <c r="G384" s="20" t="e">
        <f>((G383-#REF!)/G383)</f>
        <v>#REF!</v>
      </c>
      <c r="H384" s="20">
        <f>((H383-G383)/H383)</f>
        <v>0.13073107692101665</v>
      </c>
      <c r="I384" s="20">
        <f>((I383-H383)/I383)</f>
        <v>-2.5314522080908983E-2</v>
      </c>
      <c r="J384" s="20">
        <f>((J383-I383)/J383)</f>
        <v>0.11051163557587056</v>
      </c>
      <c r="K384" s="20">
        <f>((K383-J383)/K383)</f>
        <v>-1.4149731063761268E-2</v>
      </c>
      <c r="L384" s="30"/>
    </row>
    <row r="385" spans="1:12" x14ac:dyDescent="0.2">
      <c r="A385" s="18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30"/>
    </row>
    <row r="386" spans="1:12" x14ac:dyDescent="0.2">
      <c r="A386" s="18"/>
      <c r="F386" s="20"/>
      <c r="G386" s="20"/>
      <c r="H386" s="20"/>
      <c r="I386" s="20"/>
      <c r="J386" s="20"/>
      <c r="K386" s="20"/>
    </row>
    <row r="387" spans="1:12" x14ac:dyDescent="0.2">
      <c r="A387" s="15" t="s">
        <v>200</v>
      </c>
      <c r="C387" s="24">
        <v>24643</v>
      </c>
      <c r="D387" s="24">
        <v>25000</v>
      </c>
      <c r="E387" s="24">
        <v>25000</v>
      </c>
      <c r="F387" s="24">
        <v>25000</v>
      </c>
      <c r="G387" s="24">
        <v>21191</v>
      </c>
      <c r="H387" s="24">
        <v>19608</v>
      </c>
      <c r="I387" s="24">
        <v>19078</v>
      </c>
      <c r="J387" s="24">
        <v>23833</v>
      </c>
      <c r="K387" s="24">
        <v>14347</v>
      </c>
      <c r="L387" s="29" t="s">
        <v>183</v>
      </c>
    </row>
    <row r="388" spans="1:12" x14ac:dyDescent="0.2">
      <c r="A388" s="17" t="s">
        <v>201</v>
      </c>
      <c r="C388" s="24">
        <v>50</v>
      </c>
      <c r="D388" s="24">
        <v>50</v>
      </c>
      <c r="E388" s="24">
        <v>50</v>
      </c>
      <c r="F388" s="24">
        <v>50</v>
      </c>
      <c r="G388" s="24">
        <v>13</v>
      </c>
      <c r="H388" s="24">
        <v>13</v>
      </c>
      <c r="I388" s="24">
        <v>16</v>
      </c>
      <c r="J388" s="24">
        <v>16</v>
      </c>
      <c r="K388" s="24">
        <v>17</v>
      </c>
    </row>
    <row r="389" spans="1:12" x14ac:dyDescent="0.2">
      <c r="A389" s="17" t="s">
        <v>551</v>
      </c>
      <c r="C389" s="24"/>
      <c r="D389" s="24"/>
      <c r="E389" s="24"/>
      <c r="F389" s="24"/>
      <c r="G389" s="24">
        <v>1500</v>
      </c>
      <c r="H389" s="24">
        <v>2100</v>
      </c>
      <c r="I389" s="24">
        <v>2500</v>
      </c>
      <c r="J389" s="24">
        <v>1500</v>
      </c>
      <c r="K389" s="24">
        <v>30000</v>
      </c>
    </row>
    <row r="390" spans="1:12" x14ac:dyDescent="0.2">
      <c r="A390" s="15" t="s">
        <v>202</v>
      </c>
      <c r="C390" s="24">
        <v>20000</v>
      </c>
      <c r="D390" s="24">
        <v>20000</v>
      </c>
      <c r="E390" s="24">
        <v>20000</v>
      </c>
      <c r="F390" s="24">
        <v>20000</v>
      </c>
      <c r="G390" s="24">
        <v>28000</v>
      </c>
      <c r="H390" s="24">
        <v>30000</v>
      </c>
      <c r="I390" s="24">
        <v>30000</v>
      </c>
      <c r="J390" s="24">
        <v>20000</v>
      </c>
      <c r="K390" s="24">
        <v>17000</v>
      </c>
    </row>
    <row r="391" spans="1:12" x14ac:dyDescent="0.2">
      <c r="A391" s="15" t="s">
        <v>203</v>
      </c>
      <c r="C391" s="24">
        <v>500</v>
      </c>
      <c r="D391" s="24">
        <v>500</v>
      </c>
      <c r="E391" s="24">
        <v>500</v>
      </c>
      <c r="F391" s="24">
        <v>500</v>
      </c>
      <c r="G391" s="24">
        <v>1000</v>
      </c>
      <c r="H391" s="24">
        <v>1000</v>
      </c>
      <c r="I391" s="24">
        <v>100</v>
      </c>
      <c r="J391" s="24">
        <v>1000</v>
      </c>
      <c r="K391" s="24">
        <v>1000</v>
      </c>
    </row>
    <row r="392" spans="1:12" x14ac:dyDescent="0.2">
      <c r="A392" s="15" t="s">
        <v>204</v>
      </c>
      <c r="C392" s="24">
        <v>3600</v>
      </c>
      <c r="D392" s="24">
        <v>3600</v>
      </c>
      <c r="E392" s="24">
        <v>3600</v>
      </c>
      <c r="F392" s="24">
        <v>3600</v>
      </c>
      <c r="G392" s="24">
        <v>3000</v>
      </c>
      <c r="H392" s="24">
        <v>3000</v>
      </c>
      <c r="I392" s="24">
        <v>2800</v>
      </c>
      <c r="J392" s="24">
        <v>5000</v>
      </c>
      <c r="K392" s="24">
        <v>5700</v>
      </c>
    </row>
    <row r="393" spans="1:12" x14ac:dyDescent="0.2">
      <c r="A393" s="15" t="s">
        <v>205</v>
      </c>
      <c r="C393" s="24">
        <v>0</v>
      </c>
      <c r="D393" s="24">
        <v>0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</row>
    <row r="394" spans="1:12" x14ac:dyDescent="0.2">
      <c r="A394" s="15" t="s">
        <v>206</v>
      </c>
      <c r="C394" s="24">
        <v>0</v>
      </c>
      <c r="D394" s="24">
        <v>0</v>
      </c>
      <c r="E394" s="24">
        <v>0</v>
      </c>
      <c r="F394" s="24">
        <v>0</v>
      </c>
      <c r="G394" s="24">
        <v>650</v>
      </c>
      <c r="H394" s="24">
        <v>2500</v>
      </c>
      <c r="I394" s="24">
        <v>3000</v>
      </c>
      <c r="J394" s="24">
        <v>3000</v>
      </c>
      <c r="K394" s="24">
        <v>2900</v>
      </c>
    </row>
    <row r="395" spans="1:12" x14ac:dyDescent="0.2">
      <c r="A395" s="15" t="s">
        <v>207</v>
      </c>
      <c r="C395" s="24">
        <v>850</v>
      </c>
      <c r="D395" s="24">
        <v>850</v>
      </c>
      <c r="E395" s="24">
        <v>850</v>
      </c>
      <c r="F395" s="24">
        <v>850</v>
      </c>
      <c r="G395" s="24">
        <v>1000</v>
      </c>
      <c r="H395" s="24">
        <v>1200</v>
      </c>
      <c r="I395" s="24">
        <v>1000</v>
      </c>
      <c r="J395" s="24">
        <v>1000</v>
      </c>
      <c r="K395" s="24">
        <v>1000</v>
      </c>
    </row>
    <row r="396" spans="1:12" x14ac:dyDescent="0.2">
      <c r="A396" s="15" t="s">
        <v>398</v>
      </c>
      <c r="C396" s="24">
        <v>150</v>
      </c>
      <c r="D396" s="24">
        <v>150</v>
      </c>
      <c r="E396" s="24">
        <v>150</v>
      </c>
      <c r="F396" s="24">
        <v>150</v>
      </c>
      <c r="G396" s="24">
        <v>180</v>
      </c>
      <c r="H396" s="24">
        <v>180</v>
      </c>
      <c r="I396" s="24">
        <v>226</v>
      </c>
      <c r="J396" s="24">
        <v>240</v>
      </c>
      <c r="K396" s="24">
        <v>186</v>
      </c>
    </row>
    <row r="397" spans="1:12" x14ac:dyDescent="0.2">
      <c r="A397" s="15" t="s">
        <v>486</v>
      </c>
      <c r="C397" s="24"/>
      <c r="D397" s="24"/>
      <c r="E397" s="24"/>
      <c r="F397" s="24"/>
      <c r="G397" s="24">
        <v>300</v>
      </c>
      <c r="H397" s="24">
        <v>400</v>
      </c>
      <c r="I397" s="24">
        <v>680</v>
      </c>
      <c r="J397" s="24">
        <v>1100</v>
      </c>
      <c r="K397" s="24">
        <v>1130</v>
      </c>
    </row>
    <row r="398" spans="1:12" x14ac:dyDescent="0.2">
      <c r="A398" s="15" t="s">
        <v>208</v>
      </c>
      <c r="C398" s="24">
        <v>3000</v>
      </c>
      <c r="D398" s="24">
        <v>5000</v>
      </c>
      <c r="E398" s="24">
        <v>5000</v>
      </c>
      <c r="F398" s="24">
        <v>5000</v>
      </c>
      <c r="G398" s="24">
        <v>2000</v>
      </c>
      <c r="H398" s="24">
        <v>3500</v>
      </c>
      <c r="I398" s="24">
        <v>5200</v>
      </c>
      <c r="J398" s="24">
        <v>7100</v>
      </c>
      <c r="K398" s="24">
        <v>7345</v>
      </c>
    </row>
    <row r="399" spans="1:12" x14ac:dyDescent="0.2">
      <c r="A399" s="15" t="s">
        <v>209</v>
      </c>
      <c r="C399" s="24">
        <v>22500</v>
      </c>
      <c r="D399" s="24">
        <v>25500</v>
      </c>
      <c r="E399" s="24">
        <v>25500</v>
      </c>
      <c r="F399" s="24">
        <v>25500</v>
      </c>
      <c r="G399" s="24">
        <v>20000</v>
      </c>
      <c r="H399" s="24">
        <v>21000</v>
      </c>
      <c r="I399" s="24">
        <v>30000</v>
      </c>
      <c r="J399" s="24">
        <v>44000</v>
      </c>
      <c r="K399" s="24">
        <v>45515</v>
      </c>
    </row>
    <row r="400" spans="1:12" x14ac:dyDescent="0.2">
      <c r="A400" s="15" t="s">
        <v>211</v>
      </c>
      <c r="C400" s="24">
        <v>6000</v>
      </c>
      <c r="D400" s="24">
        <v>6000</v>
      </c>
      <c r="E400" s="24">
        <v>6000</v>
      </c>
      <c r="F400" s="24">
        <v>6000</v>
      </c>
      <c r="G400" s="24">
        <v>0</v>
      </c>
      <c r="H400" s="24">
        <v>0</v>
      </c>
      <c r="I400" s="24">
        <v>0</v>
      </c>
      <c r="J400" s="24">
        <v>0</v>
      </c>
      <c r="K400" s="24">
        <v>6160</v>
      </c>
    </row>
    <row r="401" spans="1:12" x14ac:dyDescent="0.2">
      <c r="A401" s="15" t="s">
        <v>357</v>
      </c>
      <c r="C401" s="24">
        <v>0</v>
      </c>
      <c r="D401" s="24">
        <v>0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</row>
    <row r="402" spans="1:12" x14ac:dyDescent="0.2">
      <c r="A402" s="15" t="s">
        <v>210</v>
      </c>
      <c r="C402" s="24">
        <f>-C33</f>
        <v>20000</v>
      </c>
      <c r="D402" s="24">
        <v>10000</v>
      </c>
      <c r="E402" s="24">
        <v>10000</v>
      </c>
      <c r="F402" s="24">
        <v>12000</v>
      </c>
      <c r="G402" s="24">
        <v>22847</v>
      </c>
      <c r="H402" s="24">
        <v>28000</v>
      </c>
      <c r="I402" s="24">
        <v>20000</v>
      </c>
      <c r="J402" s="24">
        <v>20000</v>
      </c>
      <c r="K402" s="24">
        <v>20000</v>
      </c>
    </row>
    <row r="403" spans="1:12" x14ac:dyDescent="0.2">
      <c r="A403" s="18" t="s">
        <v>212</v>
      </c>
      <c r="B403" s="19"/>
      <c r="C403" s="19">
        <f t="shared" ref="C403:I403" si="19">SUM(C387:C402)</f>
        <v>101293</v>
      </c>
      <c r="D403" s="19">
        <f t="shared" si="19"/>
        <v>96650</v>
      </c>
      <c r="E403" s="19">
        <f t="shared" si="19"/>
        <v>96650</v>
      </c>
      <c r="F403" s="19">
        <f t="shared" si="19"/>
        <v>98650</v>
      </c>
      <c r="G403" s="19">
        <f t="shared" si="19"/>
        <v>101681</v>
      </c>
      <c r="H403" s="19">
        <f t="shared" si="19"/>
        <v>112501</v>
      </c>
      <c r="I403" s="19">
        <f t="shared" si="19"/>
        <v>114600</v>
      </c>
      <c r="J403" s="19">
        <f t="shared" ref="J403:K403" si="20">SUM(J387:J402)</f>
        <v>127789</v>
      </c>
      <c r="K403" s="19">
        <f t="shared" si="20"/>
        <v>152300</v>
      </c>
      <c r="L403" s="30"/>
    </row>
    <row r="404" spans="1:12" x14ac:dyDescent="0.2">
      <c r="A404" s="18"/>
      <c r="F404" s="19"/>
      <c r="G404" s="19"/>
      <c r="H404" s="19"/>
      <c r="I404" s="19"/>
      <c r="J404" s="19"/>
      <c r="K404" s="19"/>
    </row>
    <row r="405" spans="1:12" x14ac:dyDescent="0.2">
      <c r="A405" s="15" t="s">
        <v>213</v>
      </c>
      <c r="B405" s="21"/>
      <c r="C405" s="45">
        <f>ROUND('[1]Staff Contracts'!$E$16*0.12,0)</f>
        <v>3904</v>
      </c>
      <c r="D405" s="45">
        <v>5909</v>
      </c>
      <c r="E405" s="45">
        <v>5909</v>
      </c>
      <c r="F405" s="45">
        <v>5909</v>
      </c>
      <c r="G405" s="45">
        <v>5552</v>
      </c>
      <c r="H405" s="45">
        <v>4800</v>
      </c>
      <c r="I405" s="45">
        <v>4800</v>
      </c>
      <c r="J405" s="45">
        <v>6191</v>
      </c>
      <c r="K405" s="45">
        <v>6191</v>
      </c>
      <c r="L405" s="29" t="s">
        <v>469</v>
      </c>
    </row>
    <row r="406" spans="1:12" x14ac:dyDescent="0.2">
      <c r="A406" s="15" t="s">
        <v>214</v>
      </c>
      <c r="B406" s="21"/>
      <c r="C406" s="45">
        <f>ROUND('[1]Staff Contracts'!$E$16*0.84,0)</f>
        <v>27327</v>
      </c>
      <c r="D406" s="45">
        <f>ROUND('[1]Staff Contracts'!$E$16*0.84,0)</f>
        <v>27327</v>
      </c>
      <c r="E406" s="45">
        <f>ROUND('[1]Staff Contracts'!$E$16*0.84,0)</f>
        <v>27327</v>
      </c>
      <c r="F406" s="45">
        <v>27327</v>
      </c>
      <c r="G406" s="45">
        <v>29145</v>
      </c>
      <c r="H406" s="45">
        <v>32400</v>
      </c>
      <c r="I406" s="45">
        <v>32106</v>
      </c>
      <c r="J406" s="45">
        <v>32502</v>
      </c>
      <c r="K406" s="45">
        <v>32502</v>
      </c>
      <c r="L406" s="29" t="s">
        <v>377</v>
      </c>
    </row>
    <row r="407" spans="1:12" x14ac:dyDescent="0.2">
      <c r="A407" s="15" t="s">
        <v>215</v>
      </c>
      <c r="C407" s="16">
        <v>3904</v>
      </c>
      <c r="D407" s="16">
        <v>5909</v>
      </c>
      <c r="E407" s="16">
        <v>5909</v>
      </c>
      <c r="F407" s="46">
        <v>1773</v>
      </c>
      <c r="G407" s="46">
        <v>2110</v>
      </c>
      <c r="H407" s="46">
        <v>1824</v>
      </c>
      <c r="I407" s="46">
        <v>1824</v>
      </c>
      <c r="J407" s="46">
        <v>2353</v>
      </c>
      <c r="K407" s="46">
        <v>2354</v>
      </c>
      <c r="L407" s="29" t="s">
        <v>443</v>
      </c>
    </row>
    <row r="408" spans="1:12" x14ac:dyDescent="0.2">
      <c r="A408" s="15" t="s">
        <v>216</v>
      </c>
      <c r="C408" s="16">
        <v>27327</v>
      </c>
      <c r="D408" s="16">
        <v>27327</v>
      </c>
      <c r="E408" s="16">
        <v>27327</v>
      </c>
      <c r="F408" s="16">
        <v>8089</v>
      </c>
      <c r="G408" s="16">
        <v>11075</v>
      </c>
      <c r="H408" s="16">
        <v>12312</v>
      </c>
      <c r="I408" s="16">
        <v>12200</v>
      </c>
      <c r="J408" s="16">
        <v>12351</v>
      </c>
      <c r="K408" s="16">
        <v>12352</v>
      </c>
      <c r="L408" s="29" t="s">
        <v>443</v>
      </c>
    </row>
    <row r="409" spans="1:12" x14ac:dyDescent="0.2">
      <c r="A409" s="39" t="s">
        <v>313</v>
      </c>
      <c r="B409" s="35"/>
      <c r="C409" s="57">
        <f>ROUND(SUM([2]Sheet3!$H$10:$H$11),0)</f>
        <v>277</v>
      </c>
      <c r="D409" s="57">
        <f>ROUND(SUM([2]Sheet3!$H$10:$H$11),0)</f>
        <v>277</v>
      </c>
      <c r="E409" s="57">
        <f>ROUND(SUM([2]Sheet3!$H$10:$H$11),0)</f>
        <v>277</v>
      </c>
      <c r="F409" s="16">
        <v>277</v>
      </c>
      <c r="G409" s="16">
        <v>1000</v>
      </c>
      <c r="H409" s="16">
        <v>3000</v>
      </c>
      <c r="I409" s="16">
        <v>3000</v>
      </c>
      <c r="J409" s="16">
        <v>4000</v>
      </c>
      <c r="K409" s="16">
        <v>2853</v>
      </c>
    </row>
    <row r="410" spans="1:12" x14ac:dyDescent="0.2">
      <c r="A410" s="39" t="s">
        <v>358</v>
      </c>
      <c r="B410" s="35"/>
      <c r="C410" s="24">
        <v>0</v>
      </c>
      <c r="D410" s="24">
        <v>0</v>
      </c>
      <c r="E410" s="24">
        <v>0</v>
      </c>
      <c r="F410" s="57">
        <v>0</v>
      </c>
      <c r="G410" s="57">
        <v>100</v>
      </c>
      <c r="H410" s="57">
        <v>300</v>
      </c>
      <c r="I410" s="57">
        <v>300</v>
      </c>
      <c r="J410" s="57">
        <v>500</v>
      </c>
      <c r="K410" s="57">
        <v>500</v>
      </c>
    </row>
    <row r="411" spans="1:12" x14ac:dyDescent="0.2">
      <c r="A411" s="15" t="s">
        <v>217</v>
      </c>
      <c r="C411" s="24">
        <v>200</v>
      </c>
      <c r="D411" s="24">
        <v>150</v>
      </c>
      <c r="E411" s="24">
        <v>150</v>
      </c>
      <c r="F411" s="24">
        <v>150</v>
      </c>
      <c r="G411" s="24">
        <v>250</v>
      </c>
      <c r="H411" s="24">
        <v>100</v>
      </c>
      <c r="I411" s="24">
        <v>1000</v>
      </c>
      <c r="J411" s="24">
        <v>1000</v>
      </c>
      <c r="K411" s="24">
        <v>500</v>
      </c>
    </row>
    <row r="412" spans="1:12" x14ac:dyDescent="0.2">
      <c r="A412" s="15" t="s">
        <v>218</v>
      </c>
      <c r="C412" s="24">
        <v>0</v>
      </c>
      <c r="D412" s="24">
        <v>150</v>
      </c>
      <c r="E412" s="24">
        <v>150</v>
      </c>
      <c r="F412" s="24">
        <v>150</v>
      </c>
      <c r="G412" s="24">
        <v>250</v>
      </c>
      <c r="H412" s="24">
        <v>200</v>
      </c>
      <c r="I412" s="24">
        <v>200</v>
      </c>
      <c r="J412" s="24">
        <v>200</v>
      </c>
      <c r="K412" s="24">
        <v>200</v>
      </c>
    </row>
    <row r="413" spans="1:12" x14ac:dyDescent="0.2">
      <c r="A413" s="15" t="s">
        <v>219</v>
      </c>
      <c r="C413" s="24">
        <v>500</v>
      </c>
      <c r="D413" s="24">
        <v>750</v>
      </c>
      <c r="E413" s="24">
        <v>750</v>
      </c>
      <c r="F413" s="24">
        <v>750</v>
      </c>
      <c r="G413" s="24">
        <v>500</v>
      </c>
      <c r="H413" s="24">
        <v>500</v>
      </c>
      <c r="I413" s="24">
        <v>500</v>
      </c>
      <c r="J413" s="24">
        <v>500</v>
      </c>
      <c r="K413" s="24">
        <v>500</v>
      </c>
    </row>
    <row r="414" spans="1:12" x14ac:dyDescent="0.2">
      <c r="A414" s="15" t="s">
        <v>551</v>
      </c>
      <c r="C414" s="24">
        <v>200</v>
      </c>
      <c r="D414" s="24">
        <v>200</v>
      </c>
      <c r="E414" s="24">
        <v>200</v>
      </c>
      <c r="F414" s="24">
        <v>200</v>
      </c>
      <c r="G414" s="24">
        <v>0</v>
      </c>
      <c r="H414" s="24">
        <v>0</v>
      </c>
      <c r="I414" s="24">
        <v>0</v>
      </c>
      <c r="J414" s="24">
        <v>0</v>
      </c>
      <c r="K414" s="24">
        <v>30000</v>
      </c>
    </row>
    <row r="415" spans="1:12" x14ac:dyDescent="0.2">
      <c r="A415" s="15" t="s">
        <v>220</v>
      </c>
      <c r="C415" s="24">
        <v>3000</v>
      </c>
      <c r="D415" s="24">
        <v>2000</v>
      </c>
      <c r="E415" s="24">
        <v>2000</v>
      </c>
      <c r="F415" s="24">
        <v>2000</v>
      </c>
      <c r="G415" s="24">
        <v>2000</v>
      </c>
      <c r="H415" s="24">
        <v>2500</v>
      </c>
      <c r="I415" s="24">
        <v>2500</v>
      </c>
      <c r="J415" s="24">
        <v>3400</v>
      </c>
      <c r="K415" s="24">
        <v>3400</v>
      </c>
    </row>
    <row r="416" spans="1:12" x14ac:dyDescent="0.2">
      <c r="A416" s="15" t="s">
        <v>299</v>
      </c>
      <c r="C416" s="24">
        <v>2000</v>
      </c>
      <c r="D416" s="24">
        <v>2000</v>
      </c>
      <c r="E416" s="24">
        <v>2000</v>
      </c>
      <c r="F416" s="24">
        <v>2000</v>
      </c>
      <c r="G416" s="24">
        <v>2000</v>
      </c>
      <c r="H416" s="24">
        <v>2000</v>
      </c>
      <c r="I416" s="24">
        <v>2000</v>
      </c>
      <c r="J416" s="24">
        <v>3000</v>
      </c>
      <c r="K416" s="24">
        <v>1500</v>
      </c>
    </row>
    <row r="417" spans="1:13" x14ac:dyDescent="0.2">
      <c r="A417" s="15" t="s">
        <v>221</v>
      </c>
      <c r="C417" s="24">
        <v>17000</v>
      </c>
      <c r="D417" s="24">
        <v>15000</v>
      </c>
      <c r="E417" s="24">
        <v>15000</v>
      </c>
      <c r="F417" s="24">
        <v>15000</v>
      </c>
      <c r="G417" s="24">
        <v>37099</v>
      </c>
      <c r="H417" s="24">
        <v>40265</v>
      </c>
      <c r="I417" s="24">
        <v>40266</v>
      </c>
      <c r="J417" s="24">
        <v>41845</v>
      </c>
      <c r="K417" s="24">
        <v>40000</v>
      </c>
    </row>
    <row r="418" spans="1:13" x14ac:dyDescent="0.2">
      <c r="A418" s="15" t="s">
        <v>485</v>
      </c>
      <c r="C418" s="24"/>
      <c r="D418" s="24"/>
      <c r="E418" s="24"/>
      <c r="F418" s="24"/>
      <c r="G418" s="24">
        <v>600</v>
      </c>
      <c r="H418" s="24">
        <v>800</v>
      </c>
      <c r="I418" s="24">
        <v>1000</v>
      </c>
      <c r="J418" s="24">
        <v>1000</v>
      </c>
      <c r="K418" s="24">
        <v>0</v>
      </c>
    </row>
    <row r="419" spans="1:13" x14ac:dyDescent="0.2">
      <c r="A419" s="15" t="s">
        <v>300</v>
      </c>
      <c r="C419" s="24">
        <v>1000</v>
      </c>
      <c r="D419" s="24">
        <v>1000</v>
      </c>
      <c r="E419" s="24">
        <v>1000</v>
      </c>
      <c r="F419" s="24">
        <v>1000</v>
      </c>
      <c r="G419" s="24">
        <v>1000</v>
      </c>
      <c r="H419" s="24">
        <v>1000</v>
      </c>
      <c r="I419" s="24">
        <v>500</v>
      </c>
      <c r="J419" s="24">
        <v>500</v>
      </c>
      <c r="K419" s="24">
        <v>500</v>
      </c>
    </row>
    <row r="420" spans="1:13" x14ac:dyDescent="0.2">
      <c r="A420" s="15" t="s">
        <v>222</v>
      </c>
      <c r="C420" s="24">
        <v>7500</v>
      </c>
      <c r="D420" s="24">
        <v>5500</v>
      </c>
      <c r="E420" s="24">
        <v>5500</v>
      </c>
      <c r="F420" s="24">
        <v>5500</v>
      </c>
      <c r="G420" s="24">
        <v>3500</v>
      </c>
      <c r="H420" s="24">
        <v>5000</v>
      </c>
      <c r="I420" s="24">
        <v>5500</v>
      </c>
      <c r="J420" s="24">
        <v>5500</v>
      </c>
      <c r="K420" s="24">
        <v>6000</v>
      </c>
    </row>
    <row r="421" spans="1:13" x14ac:dyDescent="0.2">
      <c r="A421" s="15" t="s">
        <v>223</v>
      </c>
      <c r="C421" s="24">
        <v>6000</v>
      </c>
      <c r="D421" s="24">
        <v>2000</v>
      </c>
      <c r="E421" s="24">
        <v>2000</v>
      </c>
      <c r="F421" s="24">
        <v>2000</v>
      </c>
      <c r="G421" s="24">
        <v>1000</v>
      </c>
      <c r="H421" s="24">
        <v>1000</v>
      </c>
      <c r="I421" s="24">
        <v>1000</v>
      </c>
      <c r="J421" s="24">
        <v>1000</v>
      </c>
      <c r="K421" s="24">
        <v>1000</v>
      </c>
    </row>
    <row r="422" spans="1:13" x14ac:dyDescent="0.2">
      <c r="A422" s="15" t="s">
        <v>224</v>
      </c>
      <c r="C422" s="24">
        <v>1000</v>
      </c>
      <c r="D422" s="24">
        <v>651</v>
      </c>
      <c r="E422" s="24">
        <v>651</v>
      </c>
      <c r="F422" s="24">
        <v>651</v>
      </c>
      <c r="G422" s="24">
        <v>2000</v>
      </c>
      <c r="H422" s="24">
        <v>2000</v>
      </c>
      <c r="I422" s="24">
        <v>2000</v>
      </c>
      <c r="J422" s="24">
        <v>2000</v>
      </c>
      <c r="K422" s="24">
        <v>2000</v>
      </c>
    </row>
    <row r="423" spans="1:13" x14ac:dyDescent="0.2">
      <c r="A423" s="17" t="s">
        <v>225</v>
      </c>
      <c r="C423" s="24">
        <v>22927</v>
      </c>
      <c r="D423" s="24">
        <v>500</v>
      </c>
      <c r="E423" s="24">
        <v>500</v>
      </c>
      <c r="F423" s="24">
        <v>2500</v>
      </c>
      <c r="G423" s="24">
        <v>2500</v>
      </c>
      <c r="H423" s="24">
        <v>2500</v>
      </c>
      <c r="I423" s="24">
        <v>3904</v>
      </c>
      <c r="J423" s="24">
        <v>9947</v>
      </c>
      <c r="K423" s="24">
        <v>9948</v>
      </c>
    </row>
    <row r="424" spans="1:13" x14ac:dyDescent="0.2">
      <c r="A424" s="18" t="s">
        <v>226</v>
      </c>
      <c r="B424" s="19"/>
      <c r="C424" s="19">
        <f t="shared" ref="C424:F424" si="21">SUM(C405:C423)</f>
        <v>124066</v>
      </c>
      <c r="D424" s="19">
        <f t="shared" si="21"/>
        <v>96650</v>
      </c>
      <c r="E424" s="19">
        <f t="shared" si="21"/>
        <v>96650</v>
      </c>
      <c r="F424" s="19">
        <f t="shared" si="21"/>
        <v>75276</v>
      </c>
      <c r="G424" s="19">
        <f>SUM(G405:G423)</f>
        <v>101681</v>
      </c>
      <c r="H424" s="19">
        <f>SUM(H405:H423)</f>
        <v>112501</v>
      </c>
      <c r="I424" s="19">
        <f>SUM(I405:I423)</f>
        <v>114600</v>
      </c>
      <c r="J424" s="19">
        <f>SUM(J405:J423)</f>
        <v>127789</v>
      </c>
      <c r="K424" s="19">
        <f>SUM(K405:K423)</f>
        <v>152300</v>
      </c>
      <c r="L424" s="32" t="s">
        <v>408</v>
      </c>
      <c r="M424" s="24"/>
    </row>
    <row r="425" spans="1:13" x14ac:dyDescent="0.2">
      <c r="A425" s="18" t="s">
        <v>28</v>
      </c>
      <c r="B425" s="20"/>
      <c r="C425" s="20" t="e">
        <f>((C424-#REF!)/C424)</f>
        <v>#REF!</v>
      </c>
      <c r="D425" s="20">
        <f>((D424-C424)/D424)</f>
        <v>-0.28366270046559749</v>
      </c>
      <c r="E425" s="20">
        <f>((E424-D424)/E424)</f>
        <v>0</v>
      </c>
      <c r="F425" s="20">
        <f>((F424-D424)/F424)</f>
        <v>-0.2839417609862373</v>
      </c>
      <c r="G425" s="20" t="e">
        <f>((G424-#REF!)/G424)</f>
        <v>#REF!</v>
      </c>
      <c r="H425" s="20">
        <f>((H424-G424)/H424)</f>
        <v>9.6176922871796688E-2</v>
      </c>
      <c r="I425" s="20">
        <f>((I424-H424)/I424)</f>
        <v>1.8315881326352531E-2</v>
      </c>
      <c r="J425" s="20">
        <f>((J424-I424)/J424)</f>
        <v>0.10320919640970662</v>
      </c>
      <c r="K425" s="20">
        <f>((K424-J424)/K424)</f>
        <v>0.16093893630991465</v>
      </c>
      <c r="L425" s="30"/>
    </row>
    <row r="426" spans="1:13" x14ac:dyDescent="0.2">
      <c r="A426" s="18"/>
      <c r="B426" s="19"/>
      <c r="F426" s="20"/>
      <c r="G426" s="20"/>
      <c r="H426" s="20"/>
      <c r="I426" s="20"/>
      <c r="J426" s="20"/>
      <c r="K426" s="20"/>
      <c r="L426" s="30"/>
    </row>
    <row r="427" spans="1:13" x14ac:dyDescent="0.2">
      <c r="A427" s="15" t="s">
        <v>227</v>
      </c>
      <c r="C427" s="24">
        <v>109845.91</v>
      </c>
      <c r="D427" s="24">
        <v>120000</v>
      </c>
      <c r="E427" s="24">
        <v>120000</v>
      </c>
      <c r="F427" s="24">
        <v>120000</v>
      </c>
      <c r="G427" s="24">
        <v>10466</v>
      </c>
      <c r="H427" s="24">
        <v>82225</v>
      </c>
      <c r="I427" s="24">
        <v>79960</v>
      </c>
      <c r="J427" s="24">
        <v>75037</v>
      </c>
      <c r="K427" s="24">
        <v>90833</v>
      </c>
      <c r="L427" s="29" t="s">
        <v>183</v>
      </c>
    </row>
    <row r="428" spans="1:13" x14ac:dyDescent="0.2">
      <c r="A428" s="15" t="s">
        <v>453</v>
      </c>
      <c r="C428" s="24"/>
      <c r="D428" s="24"/>
      <c r="E428" s="24"/>
      <c r="F428" s="24"/>
      <c r="G428" s="24">
        <v>77495</v>
      </c>
      <c r="H428" s="24">
        <v>80000</v>
      </c>
      <c r="I428" s="24">
        <v>74401</v>
      </c>
      <c r="J428" s="24">
        <v>72100</v>
      </c>
      <c r="K428" s="24">
        <v>68000</v>
      </c>
    </row>
    <row r="429" spans="1:13" x14ac:dyDescent="0.2">
      <c r="A429" s="15" t="s">
        <v>399</v>
      </c>
      <c r="C429" s="24">
        <v>750</v>
      </c>
      <c r="D429" s="24">
        <v>750</v>
      </c>
      <c r="E429" s="24">
        <v>750</v>
      </c>
      <c r="F429" s="24">
        <v>750</v>
      </c>
      <c r="G429" s="24">
        <v>1000</v>
      </c>
      <c r="H429" s="24">
        <v>1500</v>
      </c>
      <c r="I429" s="24">
        <v>100</v>
      </c>
      <c r="J429" s="24">
        <v>100</v>
      </c>
      <c r="K429" s="24">
        <v>100</v>
      </c>
    </row>
    <row r="430" spans="1:13" x14ac:dyDescent="0.2">
      <c r="A430" s="15" t="s">
        <v>228</v>
      </c>
      <c r="C430" s="24">
        <v>0</v>
      </c>
      <c r="D430" s="24">
        <v>0</v>
      </c>
      <c r="E430" s="24">
        <v>0</v>
      </c>
      <c r="F430" s="24">
        <v>0</v>
      </c>
      <c r="G430" s="24">
        <v>8150</v>
      </c>
      <c r="H430" s="24">
        <v>17500</v>
      </c>
      <c r="I430" s="24">
        <v>13000</v>
      </c>
      <c r="J430" s="24">
        <v>17948</v>
      </c>
      <c r="K430" s="24">
        <v>17949</v>
      </c>
    </row>
    <row r="431" spans="1:13" x14ac:dyDescent="0.2">
      <c r="A431" s="18" t="s">
        <v>229</v>
      </c>
      <c r="B431" s="19"/>
      <c r="C431" s="19">
        <f t="shared" ref="C431:F431" si="22">SUM(C427:C430)</f>
        <v>110595.91</v>
      </c>
      <c r="D431" s="19">
        <f t="shared" si="22"/>
        <v>120750</v>
      </c>
      <c r="E431" s="19">
        <f t="shared" si="22"/>
        <v>120750</v>
      </c>
      <c r="F431" s="19">
        <f t="shared" si="22"/>
        <v>120750</v>
      </c>
      <c r="G431" s="19">
        <f>SUM(G427:G430)</f>
        <v>97111</v>
      </c>
      <c r="H431" s="19">
        <f>SUM(H427:H430)</f>
        <v>181225</v>
      </c>
      <c r="I431" s="19">
        <f>SUM(I427:I430)</f>
        <v>167461</v>
      </c>
      <c r="J431" s="19">
        <f>SUM(J427:J430)</f>
        <v>165185</v>
      </c>
      <c r="K431" s="19">
        <f>SUM(K427:K430)</f>
        <v>176882</v>
      </c>
      <c r="L431" s="30"/>
    </row>
    <row r="432" spans="1:13" x14ac:dyDescent="0.2">
      <c r="A432" s="18"/>
      <c r="F432" s="19"/>
      <c r="G432" s="19"/>
      <c r="H432" s="19"/>
      <c r="I432" s="19"/>
      <c r="J432" s="19"/>
      <c r="K432" s="19"/>
    </row>
    <row r="433" spans="1:13" x14ac:dyDescent="0.2">
      <c r="A433" s="17" t="s">
        <v>400</v>
      </c>
      <c r="C433" s="34">
        <v>500</v>
      </c>
      <c r="D433" s="34">
        <v>950</v>
      </c>
      <c r="E433" s="34">
        <v>950</v>
      </c>
      <c r="F433" s="34">
        <v>950</v>
      </c>
      <c r="G433" s="34">
        <v>500</v>
      </c>
      <c r="H433" s="34">
        <v>500</v>
      </c>
      <c r="I433" s="34">
        <v>1624</v>
      </c>
      <c r="J433" s="34">
        <v>1624</v>
      </c>
      <c r="K433" s="34">
        <v>1700</v>
      </c>
    </row>
    <row r="434" spans="1:13" x14ac:dyDescent="0.2">
      <c r="A434" s="17" t="s">
        <v>465</v>
      </c>
      <c r="C434" s="24">
        <v>500</v>
      </c>
      <c r="D434" s="24">
        <v>350</v>
      </c>
      <c r="E434" s="24">
        <v>350</v>
      </c>
      <c r="F434" s="34">
        <v>350</v>
      </c>
      <c r="G434" s="34">
        <v>350</v>
      </c>
      <c r="H434" s="34">
        <v>350</v>
      </c>
      <c r="I434" s="34">
        <v>250</v>
      </c>
      <c r="J434" s="34">
        <v>250</v>
      </c>
      <c r="K434" s="34">
        <v>250</v>
      </c>
    </row>
    <row r="435" spans="1:13" x14ac:dyDescent="0.2">
      <c r="A435" s="17" t="s">
        <v>458</v>
      </c>
      <c r="C435" s="24">
        <v>5000</v>
      </c>
      <c r="D435" s="24">
        <v>5000</v>
      </c>
      <c r="E435" s="24">
        <v>5000</v>
      </c>
      <c r="F435" s="24">
        <v>5000</v>
      </c>
      <c r="G435" s="24">
        <v>77495</v>
      </c>
      <c r="H435" s="24">
        <v>85550</v>
      </c>
      <c r="I435" s="24">
        <v>1000</v>
      </c>
      <c r="J435" s="24">
        <v>8000</v>
      </c>
      <c r="K435" s="24">
        <v>10000</v>
      </c>
    </row>
    <row r="436" spans="1:13" x14ac:dyDescent="0.2">
      <c r="A436" s="17" t="s">
        <v>454</v>
      </c>
      <c r="C436" s="24"/>
      <c r="D436" s="24"/>
      <c r="E436" s="24"/>
      <c r="F436" s="24"/>
      <c r="G436" s="24">
        <v>1200</v>
      </c>
      <c r="H436" s="24">
        <v>1500</v>
      </c>
      <c r="I436" s="24">
        <v>1200</v>
      </c>
      <c r="J436" s="24">
        <v>1500</v>
      </c>
      <c r="K436" s="24">
        <v>1500</v>
      </c>
    </row>
    <row r="437" spans="1:13" x14ac:dyDescent="0.2">
      <c r="A437" s="17" t="s">
        <v>455</v>
      </c>
      <c r="C437" s="24">
        <v>100</v>
      </c>
      <c r="D437" s="24">
        <v>300</v>
      </c>
      <c r="E437" s="24">
        <v>300</v>
      </c>
      <c r="F437" s="24">
        <v>300</v>
      </c>
      <c r="G437" s="24">
        <v>2000</v>
      </c>
      <c r="H437" s="24">
        <v>2000</v>
      </c>
      <c r="I437" s="24">
        <v>2500</v>
      </c>
      <c r="J437" s="24">
        <v>1000</v>
      </c>
      <c r="K437" s="24">
        <v>1000</v>
      </c>
    </row>
    <row r="438" spans="1:13" x14ac:dyDescent="0.2">
      <c r="A438" s="17" t="s">
        <v>456</v>
      </c>
      <c r="C438" s="24"/>
      <c r="D438" s="24"/>
      <c r="E438" s="24"/>
      <c r="F438" s="24"/>
      <c r="G438" s="24">
        <v>300</v>
      </c>
      <c r="H438" s="24">
        <v>300</v>
      </c>
      <c r="I438" s="24">
        <v>300</v>
      </c>
      <c r="J438" s="24">
        <v>300</v>
      </c>
      <c r="K438" s="24">
        <v>300</v>
      </c>
    </row>
    <row r="439" spans="1:13" x14ac:dyDescent="0.2">
      <c r="A439" s="17" t="s">
        <v>508</v>
      </c>
      <c r="C439" s="24"/>
      <c r="D439" s="24"/>
      <c r="E439" s="24"/>
      <c r="F439" s="24"/>
      <c r="G439" s="24"/>
      <c r="H439" s="24"/>
      <c r="I439" s="24">
        <v>500</v>
      </c>
      <c r="J439" s="24">
        <v>600</v>
      </c>
      <c r="K439" s="24">
        <v>600</v>
      </c>
    </row>
    <row r="440" spans="1:13" x14ac:dyDescent="0.2">
      <c r="A440" s="17" t="s">
        <v>459</v>
      </c>
      <c r="C440" s="24"/>
      <c r="D440" s="24"/>
      <c r="E440" s="24"/>
      <c r="F440" s="24"/>
      <c r="G440" s="24">
        <v>2000</v>
      </c>
      <c r="H440" s="24">
        <v>4000</v>
      </c>
      <c r="I440" s="24">
        <v>4000</v>
      </c>
      <c r="J440" s="24">
        <v>4000</v>
      </c>
      <c r="K440" s="24">
        <v>8000</v>
      </c>
    </row>
    <row r="441" spans="1:13" x14ac:dyDescent="0.2">
      <c r="A441" s="17" t="s">
        <v>460</v>
      </c>
      <c r="C441" s="24"/>
      <c r="D441" s="24"/>
      <c r="E441" s="24"/>
      <c r="F441" s="24"/>
      <c r="G441" s="24">
        <v>800</v>
      </c>
      <c r="H441" s="24">
        <v>800</v>
      </c>
      <c r="I441" s="24">
        <v>400</v>
      </c>
      <c r="J441" s="24">
        <v>2400</v>
      </c>
      <c r="K441" s="24">
        <v>2400</v>
      </c>
    </row>
    <row r="442" spans="1:13" x14ac:dyDescent="0.2">
      <c r="A442" s="17" t="s">
        <v>461</v>
      </c>
      <c r="C442" s="24"/>
      <c r="D442" s="24"/>
      <c r="E442" s="24"/>
      <c r="F442" s="24"/>
      <c r="G442" s="24">
        <v>350</v>
      </c>
      <c r="H442" s="24">
        <v>350</v>
      </c>
      <c r="I442" s="24">
        <v>350</v>
      </c>
      <c r="J442" s="24">
        <v>250</v>
      </c>
      <c r="K442" s="24">
        <v>250</v>
      </c>
    </row>
    <row r="443" spans="1:13" x14ac:dyDescent="0.2">
      <c r="A443" s="17" t="s">
        <v>457</v>
      </c>
      <c r="C443" s="24">
        <v>500</v>
      </c>
      <c r="D443" s="24">
        <v>500</v>
      </c>
      <c r="E443" s="24">
        <v>500</v>
      </c>
      <c r="F443" s="24">
        <v>500</v>
      </c>
      <c r="G443" s="24">
        <v>1000</v>
      </c>
      <c r="H443" s="24">
        <v>1000</v>
      </c>
      <c r="I443" s="24">
        <v>750</v>
      </c>
      <c r="J443" s="24">
        <v>2000</v>
      </c>
      <c r="K443" s="24">
        <v>2000</v>
      </c>
    </row>
    <row r="444" spans="1:13" x14ac:dyDescent="0.2">
      <c r="A444" s="17" t="s">
        <v>462</v>
      </c>
      <c r="C444" s="24">
        <v>200</v>
      </c>
      <c r="D444" s="24">
        <v>300</v>
      </c>
      <c r="E444" s="24">
        <v>300</v>
      </c>
      <c r="F444" s="24">
        <v>300</v>
      </c>
      <c r="G444" s="24">
        <v>250</v>
      </c>
      <c r="H444" s="24">
        <v>250</v>
      </c>
      <c r="I444" s="24">
        <v>250</v>
      </c>
      <c r="J444" s="24">
        <v>300</v>
      </c>
      <c r="K444" s="24">
        <v>300</v>
      </c>
    </row>
    <row r="445" spans="1:13" x14ac:dyDescent="0.2">
      <c r="A445" s="17" t="s">
        <v>463</v>
      </c>
      <c r="C445" s="24"/>
      <c r="D445" s="24"/>
      <c r="E445" s="24"/>
      <c r="F445" s="24"/>
      <c r="G445" s="24">
        <v>400</v>
      </c>
      <c r="H445" s="24">
        <v>400</v>
      </c>
      <c r="I445" s="24">
        <v>500</v>
      </c>
      <c r="J445" s="24">
        <v>900</v>
      </c>
      <c r="K445" s="24">
        <v>900</v>
      </c>
    </row>
    <row r="446" spans="1:13" x14ac:dyDescent="0.2">
      <c r="A446" s="17" t="s">
        <v>464</v>
      </c>
      <c r="C446" s="24">
        <v>400</v>
      </c>
      <c r="D446" s="24">
        <v>400</v>
      </c>
      <c r="E446" s="24">
        <v>400</v>
      </c>
      <c r="F446" s="24">
        <v>400</v>
      </c>
      <c r="G446" s="24">
        <v>2000</v>
      </c>
      <c r="H446" s="24">
        <v>2000</v>
      </c>
      <c r="I446" s="24">
        <v>6000</v>
      </c>
      <c r="J446" s="24">
        <v>10000</v>
      </c>
      <c r="K446" s="24">
        <v>15000</v>
      </c>
    </row>
    <row r="447" spans="1:13" x14ac:dyDescent="0.2">
      <c r="A447" s="17" t="s">
        <v>230</v>
      </c>
      <c r="C447" s="24">
        <v>106995.91</v>
      </c>
      <c r="D447" s="24">
        <v>117250</v>
      </c>
      <c r="E447" s="24">
        <v>117250</v>
      </c>
      <c r="F447" s="24">
        <v>117250</v>
      </c>
      <c r="G447" s="24">
        <v>8466</v>
      </c>
      <c r="H447" s="24">
        <v>82225</v>
      </c>
      <c r="I447" s="24">
        <v>147837</v>
      </c>
      <c r="J447" s="24">
        <v>132061</v>
      </c>
      <c r="K447" s="24">
        <v>132682</v>
      </c>
    </row>
    <row r="448" spans="1:13" x14ac:dyDescent="0.2">
      <c r="A448" s="18" t="s">
        <v>231</v>
      </c>
      <c r="B448" s="19"/>
      <c r="C448" s="19">
        <f t="shared" ref="C448:I448" si="23">SUM(C433:C447)</f>
        <v>114195.91</v>
      </c>
      <c r="D448" s="19">
        <f t="shared" si="23"/>
        <v>125050</v>
      </c>
      <c r="E448" s="19">
        <f t="shared" si="23"/>
        <v>125050</v>
      </c>
      <c r="F448" s="19">
        <f t="shared" si="23"/>
        <v>125050</v>
      </c>
      <c r="G448" s="19">
        <f t="shared" si="23"/>
        <v>97111</v>
      </c>
      <c r="H448" s="19">
        <f t="shared" si="23"/>
        <v>181225</v>
      </c>
      <c r="I448" s="19">
        <f t="shared" si="23"/>
        <v>167461</v>
      </c>
      <c r="J448" s="19">
        <f t="shared" ref="J448:K448" si="24">SUM(J433:J447)</f>
        <v>165185</v>
      </c>
      <c r="K448" s="19">
        <f t="shared" si="24"/>
        <v>176882</v>
      </c>
      <c r="L448" s="32" t="s">
        <v>408</v>
      </c>
      <c r="M448" s="24"/>
    </row>
    <row r="449" spans="1:13" x14ac:dyDescent="0.2">
      <c r="A449" s="18" t="s">
        <v>28</v>
      </c>
      <c r="B449" s="20"/>
      <c r="C449" s="20" t="e">
        <f>((C448-#REF!)/C448)</f>
        <v>#REF!</v>
      </c>
      <c r="D449" s="20">
        <f>((D448-C448)/D448)</f>
        <v>8.67980007996801E-2</v>
      </c>
      <c r="E449" s="20">
        <f>((E448-D448)/E448)</f>
        <v>0</v>
      </c>
      <c r="F449" s="20">
        <f>((F448-D448)/F448)</f>
        <v>0</v>
      </c>
      <c r="G449" s="20" t="e">
        <f>((G448-#REF!)/G448)</f>
        <v>#REF!</v>
      </c>
      <c r="H449" s="20">
        <f>((H448-G448)/H448)</f>
        <v>0.46414126086356738</v>
      </c>
      <c r="I449" s="20">
        <f>((I448-H448)/I448)</f>
        <v>-8.2192271633395236E-2</v>
      </c>
      <c r="J449" s="20">
        <f>((J448-I448)/J448)</f>
        <v>-1.3778490783061415E-2</v>
      </c>
      <c r="K449" s="20">
        <f>((K448-J448)/K448)</f>
        <v>6.612883165047885E-2</v>
      </c>
      <c r="L449" s="30"/>
    </row>
    <row r="450" spans="1:13" x14ac:dyDescent="0.2">
      <c r="A450" s="18"/>
      <c r="B450" s="19"/>
      <c r="F450" s="20"/>
      <c r="G450" s="20"/>
      <c r="H450" s="20"/>
      <c r="I450" s="20"/>
      <c r="J450" s="20"/>
      <c r="K450" s="20"/>
      <c r="L450" s="30"/>
    </row>
    <row r="451" spans="1:13" x14ac:dyDescent="0.2">
      <c r="A451" s="17" t="s">
        <v>232</v>
      </c>
      <c r="C451" s="24">
        <v>33816</v>
      </c>
      <c r="D451" s="24">
        <v>46500</v>
      </c>
      <c r="E451" s="24">
        <v>46500</v>
      </c>
      <c r="F451" s="24">
        <v>46500</v>
      </c>
      <c r="G451" s="24">
        <v>31341</v>
      </c>
      <c r="H451" s="24">
        <v>40000</v>
      </c>
      <c r="I451" s="24">
        <v>40114</v>
      </c>
      <c r="J451" s="24">
        <v>44722</v>
      </c>
      <c r="K451" s="24">
        <v>50141</v>
      </c>
      <c r="L451" s="29" t="s">
        <v>183</v>
      </c>
    </row>
    <row r="452" spans="1:13" x14ac:dyDescent="0.2">
      <c r="A452" s="17" t="s">
        <v>233</v>
      </c>
      <c r="C452" s="24">
        <v>200</v>
      </c>
      <c r="D452" s="24">
        <v>200</v>
      </c>
      <c r="E452" s="24">
        <v>200</v>
      </c>
      <c r="F452" s="24">
        <v>200</v>
      </c>
      <c r="G452" s="24">
        <v>25</v>
      </c>
      <c r="H452" s="24">
        <v>25</v>
      </c>
      <c r="I452" s="24">
        <v>26</v>
      </c>
      <c r="J452" s="24">
        <v>26</v>
      </c>
      <c r="K452" s="24">
        <v>27</v>
      </c>
    </row>
    <row r="453" spans="1:13" x14ac:dyDescent="0.2">
      <c r="A453" s="15" t="s">
        <v>234</v>
      </c>
      <c r="C453" s="24">
        <v>150000</v>
      </c>
      <c r="D453" s="24">
        <v>150000</v>
      </c>
      <c r="E453" s="24">
        <v>150000</v>
      </c>
      <c r="F453" s="24">
        <v>150000</v>
      </c>
      <c r="G453" s="24">
        <v>125000</v>
      </c>
      <c r="H453" s="24">
        <v>125000</v>
      </c>
      <c r="I453" s="24">
        <v>125000</v>
      </c>
      <c r="J453" s="24">
        <v>230900</v>
      </c>
      <c r="K453" s="24">
        <v>230900</v>
      </c>
    </row>
    <row r="454" spans="1:13" x14ac:dyDescent="0.2">
      <c r="A454" s="18" t="s">
        <v>235</v>
      </c>
      <c r="B454" s="19"/>
      <c r="C454" s="19">
        <f t="shared" ref="C454:F454" si="25">SUM(C451:C453)</f>
        <v>184016</v>
      </c>
      <c r="D454" s="19">
        <f t="shared" si="25"/>
        <v>196700</v>
      </c>
      <c r="E454" s="19">
        <f t="shared" si="25"/>
        <v>196700</v>
      </c>
      <c r="F454" s="19">
        <f t="shared" si="25"/>
        <v>196700</v>
      </c>
      <c r="G454" s="19">
        <f>SUM(G451:G453)</f>
        <v>156366</v>
      </c>
      <c r="H454" s="19">
        <f>SUM(H451:H453)</f>
        <v>165025</v>
      </c>
      <c r="I454" s="19">
        <f>SUM(I451:I453)</f>
        <v>165140</v>
      </c>
      <c r="J454" s="19">
        <f>SUM(J451:J453)</f>
        <v>275648</v>
      </c>
      <c r="K454" s="19">
        <f>SUM(K451:K453)</f>
        <v>281068</v>
      </c>
      <c r="L454" s="30"/>
    </row>
    <row r="455" spans="1:13" x14ac:dyDescent="0.2">
      <c r="A455" s="18"/>
      <c r="B455" s="19"/>
      <c r="F455" s="19"/>
      <c r="G455" s="19"/>
      <c r="H455" s="19"/>
      <c r="I455" s="19"/>
      <c r="J455" s="19"/>
      <c r="K455" s="19"/>
      <c r="L455" s="30"/>
    </row>
    <row r="456" spans="1:13" x14ac:dyDescent="0.2">
      <c r="A456" s="15" t="s">
        <v>237</v>
      </c>
      <c r="C456" s="24">
        <v>34016</v>
      </c>
      <c r="D456" s="24">
        <v>46700</v>
      </c>
      <c r="E456" s="24">
        <v>46700</v>
      </c>
      <c r="F456" s="24">
        <v>46700</v>
      </c>
      <c r="G456" s="24">
        <v>125000</v>
      </c>
      <c r="H456" s="24">
        <v>125000</v>
      </c>
      <c r="I456" s="24">
        <v>125114</v>
      </c>
      <c r="J456" s="24">
        <v>249622</v>
      </c>
      <c r="K456" s="24">
        <v>255041</v>
      </c>
    </row>
    <row r="457" spans="1:13" x14ac:dyDescent="0.2">
      <c r="A457" s="15" t="s">
        <v>236</v>
      </c>
      <c r="C457" s="24">
        <v>150000</v>
      </c>
      <c r="D457" s="24">
        <v>150000</v>
      </c>
      <c r="E457" s="24">
        <v>150000</v>
      </c>
      <c r="F457" s="24">
        <v>150000</v>
      </c>
      <c r="G457" s="24">
        <v>31366</v>
      </c>
      <c r="H457" s="24">
        <v>40025</v>
      </c>
      <c r="I457" s="24">
        <v>40026</v>
      </c>
      <c r="J457" s="24">
        <v>26026</v>
      </c>
      <c r="K457" s="24">
        <v>26027</v>
      </c>
    </row>
    <row r="458" spans="1:13" x14ac:dyDescent="0.2">
      <c r="A458" s="18" t="s">
        <v>238</v>
      </c>
      <c r="B458" s="19"/>
      <c r="C458" s="19">
        <f t="shared" ref="C458:I458" si="26">SUM(C456:C457)</f>
        <v>184016</v>
      </c>
      <c r="D458" s="19">
        <f t="shared" si="26"/>
        <v>196700</v>
      </c>
      <c r="E458" s="19">
        <f t="shared" si="26"/>
        <v>196700</v>
      </c>
      <c r="F458" s="19">
        <f t="shared" si="26"/>
        <v>196700</v>
      </c>
      <c r="G458" s="19">
        <f t="shared" si="26"/>
        <v>156366</v>
      </c>
      <c r="H458" s="19">
        <f t="shared" si="26"/>
        <v>165025</v>
      </c>
      <c r="I458" s="19">
        <f t="shared" si="26"/>
        <v>165140</v>
      </c>
      <c r="J458" s="19">
        <f t="shared" ref="J458:K458" si="27">SUM(J456:J457)</f>
        <v>275648</v>
      </c>
      <c r="K458" s="19">
        <f t="shared" si="27"/>
        <v>281068</v>
      </c>
      <c r="L458" s="32">
        <f>C454-C458</f>
        <v>0</v>
      </c>
      <c r="M458" s="24"/>
    </row>
    <row r="459" spans="1:13" x14ac:dyDescent="0.2">
      <c r="A459" s="18" t="s">
        <v>28</v>
      </c>
      <c r="B459" s="20"/>
      <c r="C459" s="20" t="e">
        <f>((C458-#REF!)/C458)</f>
        <v>#REF!</v>
      </c>
      <c r="D459" s="20">
        <f>((D458-C458)/D458)</f>
        <v>6.4483985765124555E-2</v>
      </c>
      <c r="E459" s="20">
        <f>((E458-D458)/E458)</f>
        <v>0</v>
      </c>
      <c r="F459" s="20">
        <f>((F458-D458)/F458)</f>
        <v>0</v>
      </c>
      <c r="G459" s="20" t="e">
        <f>((G458-#REF!)/G458)</f>
        <v>#REF!</v>
      </c>
      <c r="H459" s="20">
        <f>((H458-G458)/H458)</f>
        <v>5.2470837751855778E-2</v>
      </c>
      <c r="I459" s="20">
        <f>((I458-H458)/I458)</f>
        <v>6.9637883008356546E-4</v>
      </c>
      <c r="J459" s="20">
        <f>((J458-J458)/J458)</f>
        <v>0</v>
      </c>
      <c r="K459" s="20">
        <f>((K458-K458)/K458)</f>
        <v>0</v>
      </c>
      <c r="L459" s="30"/>
    </row>
    <row r="460" spans="1:13" x14ac:dyDescent="0.2">
      <c r="A460" s="18"/>
      <c r="F460" s="20"/>
      <c r="G460" s="59"/>
      <c r="H460" s="59"/>
      <c r="I460" s="59"/>
      <c r="J460" s="59"/>
      <c r="K460" s="59"/>
    </row>
    <row r="461" spans="1:13" x14ac:dyDescent="0.2">
      <c r="A461" s="18"/>
      <c r="F461" s="20"/>
      <c r="G461" s="59"/>
      <c r="H461" s="59"/>
      <c r="I461" s="59"/>
      <c r="J461" s="59"/>
      <c r="K461" s="59"/>
    </row>
    <row r="462" spans="1:13" x14ac:dyDescent="0.2">
      <c r="A462" s="14" t="s">
        <v>239</v>
      </c>
      <c r="L462" s="48">
        <f>SUM(L1:L459)</f>
        <v>0</v>
      </c>
    </row>
    <row r="463" spans="1:13" x14ac:dyDescent="0.2">
      <c r="A463" s="14" t="s">
        <v>240</v>
      </c>
    </row>
    <row r="465" spans="1:1" x14ac:dyDescent="0.2">
      <c r="A465" s="63" t="s">
        <v>547</v>
      </c>
    </row>
    <row r="466" spans="1:1" x14ac:dyDescent="0.2">
      <c r="A466" s="25">
        <v>44007</v>
      </c>
    </row>
    <row r="468" spans="1:1" x14ac:dyDescent="0.2">
      <c r="A468" s="15" t="s">
        <v>242</v>
      </c>
    </row>
    <row r="469" spans="1:1" x14ac:dyDescent="0.2">
      <c r="A469" s="15" t="s">
        <v>516</v>
      </c>
    </row>
  </sheetData>
  <phoneticPr fontId="4" type="noConversion"/>
  <pageMargins left="0.17" right="0.16" top="0.64" bottom="0.33" header="0.19" footer="0.18"/>
  <pageSetup orientation="landscape" r:id="rId1"/>
  <headerFooter alignWithMargins="0">
    <oddHeader xml:space="preserve">&amp;C&amp;14Otis School District
2020-2021 Budget </oddHeader>
    <oddFooter>&amp;CPrepared by Diane Jones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6"/>
  <sheetViews>
    <sheetView workbookViewId="0">
      <selection activeCell="A590" sqref="A590"/>
    </sheetView>
  </sheetViews>
  <sheetFormatPr defaultRowHeight="12.75" x14ac:dyDescent="0.2"/>
  <cols>
    <col min="1" max="1" width="62.85546875" style="3" customWidth="1"/>
    <col min="2" max="2" width="15" style="4" customWidth="1"/>
    <col min="3" max="3" width="15.5703125" style="38" customWidth="1"/>
  </cols>
  <sheetData>
    <row r="1" spans="1:3" s="2" customFormat="1" x14ac:dyDescent="0.2">
      <c r="A1" s="1" t="s">
        <v>0</v>
      </c>
      <c r="B1" s="49" t="s">
        <v>321</v>
      </c>
      <c r="C1" s="36"/>
    </row>
    <row r="2" spans="1:3" s="2" customFormat="1" x14ac:dyDescent="0.2">
      <c r="A2" s="3" t="s">
        <v>2</v>
      </c>
      <c r="B2" s="36"/>
      <c r="C2" s="4" t="e">
        <f>Budget!#REF!</f>
        <v>#REF!</v>
      </c>
    </row>
    <row r="3" spans="1:3" s="2" customFormat="1" x14ac:dyDescent="0.2">
      <c r="A3" s="2" t="str">
        <f>Budget!A3</f>
        <v>PROPERTY TAXES</v>
      </c>
      <c r="B3" s="4" t="e">
        <f>Budget!#REF!</f>
        <v>#REF!</v>
      </c>
      <c r="C3" s="36"/>
    </row>
    <row r="4" spans="1:3" s="2" customFormat="1" x14ac:dyDescent="0.2">
      <c r="A4" s="2" t="str">
        <f>Budget!A4</f>
        <v>SPECIFIC OWNERSHIP TAXES</v>
      </c>
      <c r="B4" s="4" t="e">
        <f>Budget!#REF!</f>
        <v>#REF!</v>
      </c>
      <c r="C4" s="36"/>
    </row>
    <row r="5" spans="1:3" s="2" customFormat="1" x14ac:dyDescent="0.2">
      <c r="A5" s="2" t="str">
        <f>Budget!A5</f>
        <v>DELINQUENT PENALTIES</v>
      </c>
      <c r="B5" s="4" t="e">
        <f>Budget!#REF!</f>
        <v>#REF!</v>
      </c>
      <c r="C5" s="36"/>
    </row>
    <row r="6" spans="1:3" s="2" customFormat="1" x14ac:dyDescent="0.2">
      <c r="A6" s="2" t="e">
        <f>Budget!#REF!</f>
        <v>#REF!</v>
      </c>
      <c r="B6" s="4" t="e">
        <f>Budget!#REF!</f>
        <v>#REF!</v>
      </c>
      <c r="C6" s="36"/>
    </row>
    <row r="7" spans="1:3" s="2" customFormat="1" x14ac:dyDescent="0.2">
      <c r="A7" s="2" t="str">
        <f>Budget!A6</f>
        <v>EARNINGS/INTEREST ON INVESTMENT ACCT</v>
      </c>
      <c r="B7" s="4" t="e">
        <f>Budget!#REF!</f>
        <v>#REF!</v>
      </c>
      <c r="C7" s="36"/>
    </row>
    <row r="8" spans="1:3" s="2" customFormat="1" x14ac:dyDescent="0.2">
      <c r="A8" s="2" t="str">
        <f>Budget!A7</f>
        <v>EARNINGS/INTEREST ON CHECKING</v>
      </c>
      <c r="B8" s="4" t="e">
        <f>Budget!#REF!</f>
        <v>#REF!</v>
      </c>
      <c r="C8" s="36"/>
    </row>
    <row r="9" spans="1:3" s="2" customFormat="1" x14ac:dyDescent="0.2">
      <c r="A9" s="2" t="str">
        <f>Budget!A8</f>
        <v>EARNINGS/INTEREST ON ATHLETICS</v>
      </c>
      <c r="B9" s="4" t="e">
        <f>Budget!#REF!</f>
        <v>#REF!</v>
      </c>
      <c r="C9" s="36"/>
    </row>
    <row r="10" spans="1:3" s="2" customFormat="1" x14ac:dyDescent="0.2">
      <c r="A10" s="2" t="e">
        <f>Budget!#REF!</f>
        <v>#REF!</v>
      </c>
      <c r="B10" s="4" t="e">
        <f>Budget!#REF!</f>
        <v>#REF!</v>
      </c>
      <c r="C10" s="36"/>
    </row>
    <row r="11" spans="1:3" s="2" customFormat="1" x14ac:dyDescent="0.2">
      <c r="A11" s="2" t="e">
        <f>Budget!#REF!</f>
        <v>#REF!</v>
      </c>
      <c r="B11" s="4" t="e">
        <f>Budget!#REF!</f>
        <v>#REF!</v>
      </c>
      <c r="C11" s="36"/>
    </row>
    <row r="12" spans="1:3" s="2" customFormat="1" x14ac:dyDescent="0.2">
      <c r="A12" s="2" t="str">
        <f>Budget!A9</f>
        <v>ATHLETICS INCOME</v>
      </c>
      <c r="B12" s="4" t="e">
        <f>Budget!#REF!</f>
        <v>#REF!</v>
      </c>
      <c r="C12" s="36"/>
    </row>
    <row r="13" spans="1:3" s="2" customFormat="1" x14ac:dyDescent="0.2">
      <c r="A13" s="2" t="e">
        <f>Budget!#REF!</f>
        <v>#REF!</v>
      </c>
      <c r="B13" s="4" t="e">
        <f>Budget!#REF!</f>
        <v>#REF!</v>
      </c>
      <c r="C13" s="36"/>
    </row>
    <row r="14" spans="1:3" s="2" customFormat="1" x14ac:dyDescent="0.2">
      <c r="A14" s="2" t="str">
        <f>Budget!A11</f>
        <v>OTHER LOCAL REVENUE</v>
      </c>
      <c r="B14" s="4" t="e">
        <f>Budget!#REF!</f>
        <v>#REF!</v>
      </c>
      <c r="C14" s="36"/>
    </row>
    <row r="15" spans="1:3" s="2" customFormat="1" x14ac:dyDescent="0.2">
      <c r="A15" s="2" t="str">
        <f>Budget!A13</f>
        <v>OTHER LOCAL REVENUE, CHECKING</v>
      </c>
      <c r="B15" s="4" t="e">
        <f>Budget!#REF!</f>
        <v>#REF!</v>
      </c>
      <c r="C15" s="36"/>
    </row>
    <row r="16" spans="1:3" s="2" customFormat="1" x14ac:dyDescent="0.2">
      <c r="A16" s="2" t="str">
        <f>Budget!A14</f>
        <v>MINERAL LEASING</v>
      </c>
      <c r="B16" s="4" t="e">
        <f>Budget!#REF!</f>
        <v>#REF!</v>
      </c>
      <c r="C16" s="36"/>
    </row>
    <row r="17" spans="1:3" s="2" customFormat="1" x14ac:dyDescent="0.2">
      <c r="A17" s="2" t="str">
        <f>Budget!A15</f>
        <v>STATE EQUALIZATION</v>
      </c>
      <c r="B17" s="4" t="e">
        <f>Budget!#REF!</f>
        <v>#REF!</v>
      </c>
      <c r="C17" s="36"/>
    </row>
    <row r="18" spans="1:3" s="2" customFormat="1" x14ac:dyDescent="0.2">
      <c r="A18" s="2" t="str">
        <f>Budget!A16</f>
        <v>VOCATIONAL EDUCATION</v>
      </c>
      <c r="B18" s="4" t="e">
        <f>Budget!#REF!</f>
        <v>#REF!</v>
      </c>
      <c r="C18" s="36"/>
    </row>
    <row r="19" spans="1:3" s="2" customFormat="1" x14ac:dyDescent="0.2">
      <c r="A19" s="2" t="str">
        <f>Budget!A17</f>
        <v>SPECIAL EDUCATION</v>
      </c>
      <c r="B19" s="4" t="e">
        <f>Budget!#REF!</f>
        <v>#REF!</v>
      </c>
      <c r="C19" s="36"/>
    </row>
    <row r="20" spans="1:3" s="2" customFormat="1" x14ac:dyDescent="0.2">
      <c r="A20" s="2" t="str">
        <f>Budget!A18</f>
        <v>TRANSPORTATION</v>
      </c>
      <c r="B20" s="4" t="e">
        <f>Budget!#REF!</f>
        <v>#REF!</v>
      </c>
      <c r="C20" s="36"/>
    </row>
    <row r="21" spans="1:3" s="2" customFormat="1" x14ac:dyDescent="0.2">
      <c r="A21" s="2" t="e">
        <f>Budget!#REF!</f>
        <v>#REF!</v>
      </c>
      <c r="B21" s="4" t="e">
        <f>Budget!#REF!</f>
        <v>#REF!</v>
      </c>
      <c r="C21" s="36"/>
    </row>
    <row r="22" spans="1:3" s="2" customFormat="1" x14ac:dyDescent="0.2">
      <c r="A22" s="2" t="e">
        <f>Budget!#REF!</f>
        <v>#REF!</v>
      </c>
      <c r="B22" s="4" t="e">
        <f>Budget!#REF!</f>
        <v>#REF!</v>
      </c>
      <c r="C22" s="36"/>
    </row>
    <row r="23" spans="1:3" s="2" customFormat="1" x14ac:dyDescent="0.2">
      <c r="A23" s="2" t="e">
        <f>Budget!#REF!</f>
        <v>#REF!</v>
      </c>
      <c r="B23" s="4" t="e">
        <f>Budget!#REF!</f>
        <v>#REF!</v>
      </c>
      <c r="C23" s="36"/>
    </row>
    <row r="24" spans="1:3" s="2" customFormat="1" x14ac:dyDescent="0.2">
      <c r="A24" s="2" t="e">
        <f>Budget!#REF!</f>
        <v>#REF!</v>
      </c>
      <c r="B24" s="4" t="e">
        <f>Budget!#REF!</f>
        <v>#REF!</v>
      </c>
      <c r="C24" s="36"/>
    </row>
    <row r="25" spans="1:3" s="2" customFormat="1" x14ac:dyDescent="0.2">
      <c r="A25" s="2" t="e">
        <f>Budget!#REF!</f>
        <v>#REF!</v>
      </c>
      <c r="B25" s="4" t="e">
        <f>Budget!#REF!</f>
        <v>#REF!</v>
      </c>
      <c r="C25" s="36"/>
    </row>
    <row r="26" spans="1:3" s="2" customFormat="1" x14ac:dyDescent="0.2">
      <c r="A26" s="2" t="str">
        <f>Budget!A25</f>
        <v>FLOW THROUGH GRANT WRITING</v>
      </c>
      <c r="B26" s="4" t="e">
        <f>Budget!#REF!</f>
        <v>#REF!</v>
      </c>
      <c r="C26" s="36"/>
    </row>
    <row r="27" spans="1:3" s="2" customFormat="1" x14ac:dyDescent="0.2">
      <c r="A27" s="2" t="str">
        <f>Budget!A26</f>
        <v>FLOW THROUGH GIFTED &amp; TALENTED REVENUE</v>
      </c>
      <c r="B27" s="4" t="e">
        <f>Budget!#REF!</f>
        <v>#REF!</v>
      </c>
      <c r="C27" s="36"/>
    </row>
    <row r="28" spans="1:3" s="2" customFormat="1" x14ac:dyDescent="0.2">
      <c r="A28" s="2" t="e">
        <f>Budget!#REF!</f>
        <v>#REF!</v>
      </c>
      <c r="B28" s="4" t="e">
        <f>Budget!#REF!</f>
        <v>#REF!</v>
      </c>
      <c r="C28" s="36"/>
    </row>
    <row r="29" spans="1:3" s="2" customFormat="1" x14ac:dyDescent="0.2">
      <c r="A29" s="2" t="str">
        <f>Budget!A27</f>
        <v>REAP GRANT REVENUE</v>
      </c>
      <c r="B29" s="4" t="e">
        <f>Budget!#REF!</f>
        <v>#REF!</v>
      </c>
      <c r="C29" s="36"/>
    </row>
    <row r="30" spans="1:3" s="2" customFormat="1" x14ac:dyDescent="0.2">
      <c r="A30" s="2" t="str">
        <f>Budget!A28</f>
        <v>FLOW THROUGH TITLE I REVENUE</v>
      </c>
      <c r="B30" s="4" t="e">
        <f>Budget!#REF!</f>
        <v>#REF!</v>
      </c>
      <c r="C30" s="36"/>
    </row>
    <row r="31" spans="1:3" s="2" customFormat="1" x14ac:dyDescent="0.2">
      <c r="A31" s="2" t="str">
        <f>Budget!A29</f>
        <v>FLOW THROUGH CARL PERKINS REVENUE</v>
      </c>
      <c r="B31" s="4" t="e">
        <f>Budget!#REF!</f>
        <v>#REF!</v>
      </c>
      <c r="C31" s="36"/>
    </row>
    <row r="32" spans="1:3" s="2" customFormat="1" x14ac:dyDescent="0.2">
      <c r="A32" s="2" t="str">
        <f>Budget!A30</f>
        <v>FLOW THROUGH TITLE II REVENUE</v>
      </c>
      <c r="B32" s="4" t="e">
        <f>Budget!#REF!</f>
        <v>#REF!</v>
      </c>
      <c r="C32" s="36"/>
    </row>
    <row r="33" spans="1:3" s="2" customFormat="1" x14ac:dyDescent="0.2">
      <c r="A33" s="2" t="str">
        <f>Budget!A31</f>
        <v>FLOW THROUGH TITLE IV REVENUE</v>
      </c>
      <c r="B33" s="36" t="e">
        <f>Budget!#REF!</f>
        <v>#REF!</v>
      </c>
      <c r="C33" s="36"/>
    </row>
    <row r="34" spans="1:3" s="2" customFormat="1" x14ac:dyDescent="0.2">
      <c r="A34" s="2" t="str">
        <f>Budget!A32</f>
        <v xml:space="preserve">FLOW THROUGH CPP </v>
      </c>
      <c r="B34" s="4" t="e">
        <f>Budget!#REF!</f>
        <v>#REF!</v>
      </c>
      <c r="C34" s="36"/>
    </row>
    <row r="35" spans="1:3" s="2" customFormat="1" x14ac:dyDescent="0.2">
      <c r="A35" s="7" t="e">
        <f>Budget!#REF!</f>
        <v>#REF!</v>
      </c>
      <c r="B35" s="4" t="e">
        <f>Budget!#REF!</f>
        <v>#REF!</v>
      </c>
      <c r="C35" s="36"/>
    </row>
    <row r="36" spans="1:3" s="2" customFormat="1" x14ac:dyDescent="0.2">
      <c r="A36" s="7" t="str">
        <f>Budget!A33</f>
        <v>GF TRANSFER TO LUNCH FUND</v>
      </c>
      <c r="B36" s="4" t="e">
        <f>Budget!#REF!</f>
        <v>#REF!</v>
      </c>
      <c r="C36" s="36"/>
    </row>
    <row r="37" spans="1:3" s="2" customFormat="1" x14ac:dyDescent="0.2">
      <c r="A37" s="7" t="str">
        <f>Budget!A34</f>
        <v>GF ALLOCATION TO CAPITAL RESERVE</v>
      </c>
      <c r="B37" s="4" t="e">
        <f>Budget!#REF!</f>
        <v>#REF!</v>
      </c>
      <c r="C37" s="36"/>
    </row>
    <row r="38" spans="1:3" s="2" customFormat="1" x14ac:dyDescent="0.2">
      <c r="A38" s="2" t="str">
        <f>Budget!A35</f>
        <v>GF ALLOCATION TO INSURANCE RESERVE</v>
      </c>
      <c r="B38" s="4" t="e">
        <f>Budget!#REF!</f>
        <v>#REF!</v>
      </c>
      <c r="C38" s="36"/>
    </row>
    <row r="39" spans="1:3" s="2" customFormat="1" x14ac:dyDescent="0.2">
      <c r="A39" s="2" t="e">
        <f>Budget!#REF!</f>
        <v>#REF!</v>
      </c>
      <c r="B39" s="4" t="e">
        <f>Budget!#REF!</f>
        <v>#REF!</v>
      </c>
      <c r="C39" s="36"/>
    </row>
    <row r="40" spans="1:3" s="2" customFormat="1" x14ac:dyDescent="0.2">
      <c r="A40" s="7" t="e">
        <f>Budget!#REF!</f>
        <v>#REF!</v>
      </c>
      <c r="B40" s="4" t="e">
        <f>Budget!#REF!</f>
        <v>#REF!</v>
      </c>
      <c r="C40" s="36"/>
    </row>
    <row r="41" spans="1:3" s="2" customFormat="1" x14ac:dyDescent="0.2">
      <c r="A41" s="7" t="e">
        <f>Budget!#REF!</f>
        <v>#REF!</v>
      </c>
      <c r="B41" s="4" t="e">
        <f>Budget!#REF!</f>
        <v>#REF!</v>
      </c>
      <c r="C41" s="36"/>
    </row>
    <row r="42" spans="1:3" s="2" customFormat="1" x14ac:dyDescent="0.2">
      <c r="A42" s="6" t="s">
        <v>245</v>
      </c>
      <c r="B42" s="36"/>
      <c r="C42" s="36"/>
    </row>
    <row r="43" spans="1:3" s="2" customFormat="1" x14ac:dyDescent="0.2">
      <c r="A43" s="6" t="s">
        <v>246</v>
      </c>
      <c r="B43" s="36"/>
      <c r="C43" s="50" t="e">
        <f>SUM(B2:B41)</f>
        <v>#REF!</v>
      </c>
    </row>
    <row r="44" spans="1:3" s="2" customFormat="1" x14ac:dyDescent="0.2">
      <c r="A44" s="6"/>
      <c r="B44" s="51"/>
      <c r="C44" s="36" t="e">
        <f>SUM(C2:C43)</f>
        <v>#REF!</v>
      </c>
    </row>
    <row r="45" spans="1:3" s="2" customFormat="1" x14ac:dyDescent="0.2">
      <c r="A45" s="6"/>
      <c r="B45" s="51"/>
      <c r="C45" s="36"/>
    </row>
    <row r="46" spans="1:3" x14ac:dyDescent="0.2">
      <c r="A46" s="7" t="str">
        <f>Budget!A39</f>
        <v>EL TEACHER SALARIES</v>
      </c>
      <c r="B46" s="5" t="e">
        <f>Budget!#REF!</f>
        <v>#REF!</v>
      </c>
    </row>
    <row r="47" spans="1:3" x14ac:dyDescent="0.2">
      <c r="A47" s="7" t="str">
        <f>Budget!A40</f>
        <v>EL TITLE I TEACHER/SUB SALARIES</v>
      </c>
      <c r="B47" s="5" t="e">
        <f>Budget!#REF!</f>
        <v>#REF!</v>
      </c>
    </row>
    <row r="48" spans="1:3" x14ac:dyDescent="0.2">
      <c r="A48" s="7" t="e">
        <f>Budget!#REF!</f>
        <v>#REF!</v>
      </c>
      <c r="B48" s="5" t="e">
        <f>Budget!#REF!</f>
        <v>#REF!</v>
      </c>
    </row>
    <row r="49" spans="1:2" x14ac:dyDescent="0.2">
      <c r="A49" s="7" t="str">
        <f>Budget!A41</f>
        <v>EL SUMMER SCHOOL SALARIES</v>
      </c>
      <c r="B49" s="5" t="e">
        <f>Budget!#REF!</f>
        <v>#REF!</v>
      </c>
    </row>
    <row r="50" spans="1:2" x14ac:dyDescent="0.2">
      <c r="A50" s="2" t="str">
        <f>Budget!A42</f>
        <v>EL SUBSTITUTE SALARIES</v>
      </c>
      <c r="B50" s="4" t="e">
        <f>Budget!#REF!</f>
        <v>#REF!</v>
      </c>
    </row>
    <row r="51" spans="1:2" x14ac:dyDescent="0.2">
      <c r="A51" s="2" t="str">
        <f>Budget!A43</f>
        <v>EL PARAPRO SALARIES</v>
      </c>
      <c r="B51" s="4" t="e">
        <f>Budget!#REF!</f>
        <v>#REF!</v>
      </c>
    </row>
    <row r="52" spans="1:2" x14ac:dyDescent="0.2">
      <c r="A52" s="2" t="e">
        <f>Budget!#REF!</f>
        <v>#REF!</v>
      </c>
      <c r="B52" s="5" t="e">
        <f>Budget!#REF!</f>
        <v>#REF!</v>
      </c>
    </row>
    <row r="53" spans="1:2" x14ac:dyDescent="0.2">
      <c r="A53" s="2" t="str">
        <f>Budget!A44</f>
        <v>EL ADD'L INSTRUCTION STIPEND/INCENTIVE</v>
      </c>
      <c r="B53" s="4" t="e">
        <f>Budget!#REF!</f>
        <v>#REF!</v>
      </c>
    </row>
    <row r="54" spans="1:2" x14ac:dyDescent="0.2">
      <c r="A54" s="2" t="e">
        <f>Budget!#REF!</f>
        <v>#REF!</v>
      </c>
      <c r="B54" s="4" t="e">
        <f>Budget!#REF!</f>
        <v>#REF!</v>
      </c>
    </row>
    <row r="55" spans="1:2" x14ac:dyDescent="0.2">
      <c r="A55" s="2" t="str">
        <f>Budget!A45</f>
        <v>EL TEACHER BENEFITS</v>
      </c>
      <c r="B55" s="4" t="e">
        <f>Budget!#REF!</f>
        <v>#REF!</v>
      </c>
    </row>
    <row r="56" spans="1:2" x14ac:dyDescent="0.2">
      <c r="A56" s="2" t="str">
        <f>Budget!A46</f>
        <v>EL TITLE I TEACHER/SUB BENEFITS</v>
      </c>
      <c r="B56" s="4" t="e">
        <f>Budget!#REF!</f>
        <v>#REF!</v>
      </c>
    </row>
    <row r="57" spans="1:2" x14ac:dyDescent="0.2">
      <c r="A57" s="2" t="e">
        <f>Budget!#REF!</f>
        <v>#REF!</v>
      </c>
      <c r="B57" s="5" t="e">
        <f>Budget!#REF!</f>
        <v>#REF!</v>
      </c>
    </row>
    <row r="58" spans="1:2" x14ac:dyDescent="0.2">
      <c r="A58" s="37" t="str">
        <f>Budget!A47</f>
        <v>EL SUMMER SCHOOL BENEFITS</v>
      </c>
      <c r="B58" s="4" t="e">
        <f>Budget!#REF!</f>
        <v>#REF!</v>
      </c>
    </row>
    <row r="59" spans="1:2" x14ac:dyDescent="0.2">
      <c r="A59" s="37" t="str">
        <f>Budget!A48</f>
        <v>EL SUBSTITUTE BENEFITS</v>
      </c>
      <c r="B59" s="5" t="e">
        <f>Budget!#REF!</f>
        <v>#REF!</v>
      </c>
    </row>
    <row r="60" spans="1:2" x14ac:dyDescent="0.2">
      <c r="A60" s="2" t="str">
        <f>Budget!A49</f>
        <v>EL ADD'L INSTRUCTION BENEFITS</v>
      </c>
      <c r="B60" s="5" t="e">
        <f>Budget!#REF!</f>
        <v>#REF!</v>
      </c>
    </row>
    <row r="61" spans="1:2" x14ac:dyDescent="0.2">
      <c r="A61" s="2" t="str">
        <f>Budget!A50</f>
        <v>EL PARAPRO BENEFITS</v>
      </c>
      <c r="B61" s="5" t="e">
        <f>Budget!#REF!</f>
        <v>#REF!</v>
      </c>
    </row>
    <row r="62" spans="1:2" x14ac:dyDescent="0.2">
      <c r="A62" s="2" t="e">
        <f>Budget!#REF!</f>
        <v>#REF!</v>
      </c>
      <c r="B62" s="4" t="e">
        <f>Budget!#REF!</f>
        <v>#REF!</v>
      </c>
    </row>
    <row r="63" spans="1:2" x14ac:dyDescent="0.2">
      <c r="A63" s="2" t="str">
        <f>Budget!A51</f>
        <v>EL UNEMPLOYMENT BENEFITS</v>
      </c>
      <c r="B63" s="5" t="e">
        <f>Budget!#REF!</f>
        <v>#REF!</v>
      </c>
    </row>
    <row r="64" spans="1:2" x14ac:dyDescent="0.2">
      <c r="A64" s="2" t="str">
        <f>Budget!A52</f>
        <v>EL WORKERS COMPENSATION</v>
      </c>
      <c r="B64" s="5" t="e">
        <f>Budget!#REF!</f>
        <v>#REF!</v>
      </c>
    </row>
    <row r="65" spans="1:2" x14ac:dyDescent="0.2">
      <c r="A65" s="2" t="str">
        <f>Budget!A53</f>
        <v>EL FINGERPRINTING</v>
      </c>
      <c r="B65" s="5" t="e">
        <f>Budget!#REF!</f>
        <v>#REF!</v>
      </c>
    </row>
    <row r="66" spans="1:2" x14ac:dyDescent="0.2">
      <c r="A66" s="2" t="str">
        <f>Budget!A54</f>
        <v>EL TECHNICAL SERVICES</v>
      </c>
      <c r="B66" s="4" t="e">
        <f>Budget!#REF!</f>
        <v>#REF!</v>
      </c>
    </row>
    <row r="67" spans="1:2" x14ac:dyDescent="0.2">
      <c r="A67" s="2" t="str">
        <f>Budget!A55</f>
        <v>EL PURCHASED SERVICES</v>
      </c>
      <c r="B67" s="4" t="e">
        <f>Budget!#REF!</f>
        <v>#REF!</v>
      </c>
    </row>
    <row r="68" spans="1:2" x14ac:dyDescent="0.2">
      <c r="A68" s="2" t="str">
        <f>Budget!A56</f>
        <v>EL TITLE I PURCHASED SERVICES</v>
      </c>
      <c r="B68" s="4" t="e">
        <f>Budget!#REF!</f>
        <v>#REF!</v>
      </c>
    </row>
    <row r="69" spans="1:2" x14ac:dyDescent="0.2">
      <c r="A69" s="2" t="e">
        <f>Budget!#REF!</f>
        <v>#REF!</v>
      </c>
      <c r="B69" s="5" t="e">
        <f>Budget!#REF!</f>
        <v>#REF!</v>
      </c>
    </row>
    <row r="70" spans="1:2" x14ac:dyDescent="0.2">
      <c r="A70" s="2" t="e">
        <f>Budget!#REF!</f>
        <v>#REF!</v>
      </c>
      <c r="B70" s="5" t="e">
        <f>Budget!#REF!</f>
        <v>#REF!</v>
      </c>
    </row>
    <row r="71" spans="1:2" x14ac:dyDescent="0.2">
      <c r="A71" s="2" t="e">
        <f>Budget!#REF!</f>
        <v>#REF!</v>
      </c>
      <c r="B71" s="4" t="e">
        <f>Budget!#REF!</f>
        <v>#REF!</v>
      </c>
    </row>
    <row r="72" spans="1:2" x14ac:dyDescent="0.2">
      <c r="A72" s="37" t="e">
        <f>Budget!#REF!</f>
        <v>#REF!</v>
      </c>
      <c r="B72" s="4" t="e">
        <f>Budget!#REF!</f>
        <v>#REF!</v>
      </c>
    </row>
    <row r="73" spans="1:2" x14ac:dyDescent="0.2">
      <c r="A73" s="2" t="e">
        <f>Budget!#REF!</f>
        <v>#REF!</v>
      </c>
      <c r="B73" s="4" t="e">
        <f>Budget!#REF!</f>
        <v>#REF!</v>
      </c>
    </row>
    <row r="74" spans="1:2" x14ac:dyDescent="0.2">
      <c r="A74" s="2" t="e">
        <f>Budget!#REF!</f>
        <v>#REF!</v>
      </c>
      <c r="B74" s="4" t="e">
        <f>Budget!#REF!</f>
        <v>#REF!</v>
      </c>
    </row>
    <row r="75" spans="1:2" x14ac:dyDescent="0.2">
      <c r="A75" s="2" t="e">
        <f>Budget!#REF!</f>
        <v>#REF!</v>
      </c>
      <c r="B75" s="4" t="e">
        <f>Budget!#REF!</f>
        <v>#REF!</v>
      </c>
    </row>
    <row r="76" spans="1:2" x14ac:dyDescent="0.2">
      <c r="A76" s="2" t="e">
        <f>Budget!#REF!</f>
        <v>#REF!</v>
      </c>
      <c r="B76" s="4" t="e">
        <f>Budget!#REF!</f>
        <v>#REF!</v>
      </c>
    </row>
    <row r="77" spans="1:2" x14ac:dyDescent="0.2">
      <c r="A77" s="2" t="str">
        <f>Budget!A57</f>
        <v>EL SUPPLIES</v>
      </c>
      <c r="B77" s="4" t="e">
        <f>Budget!#REF!</f>
        <v>#REF!</v>
      </c>
    </row>
    <row r="78" spans="1:2" x14ac:dyDescent="0.2">
      <c r="A78" s="2" t="str">
        <f>Budget!A58</f>
        <v>TITLE I SUPPLIES</v>
      </c>
      <c r="B78" s="4" t="e">
        <f>Budget!#REF!</f>
        <v>#REF!</v>
      </c>
    </row>
    <row r="79" spans="1:2" x14ac:dyDescent="0.2">
      <c r="A79" s="2" t="str">
        <f>Budget!A59</f>
        <v>EL SUPPLIES - PBIS PROGRAM</v>
      </c>
      <c r="B79" s="4" t="e">
        <f>Budget!#REF!</f>
        <v>#REF!</v>
      </c>
    </row>
    <row r="80" spans="1:2" x14ac:dyDescent="0.2">
      <c r="A80" s="2" t="e">
        <f>Budget!#REF!</f>
        <v>#REF!</v>
      </c>
      <c r="B80" s="4" t="e">
        <f>Budget!#REF!</f>
        <v>#REF!</v>
      </c>
    </row>
    <row r="81" spans="1:2" x14ac:dyDescent="0.2">
      <c r="A81" s="2" t="e">
        <f>Budget!#REF!</f>
        <v>#REF!</v>
      </c>
      <c r="B81" s="4" t="e">
        <f>Budget!#REF!</f>
        <v>#REF!</v>
      </c>
    </row>
    <row r="82" spans="1:2" x14ac:dyDescent="0.2">
      <c r="A82" s="2" t="e">
        <f>Budget!#REF!</f>
        <v>#REF!</v>
      </c>
      <c r="B82" s="4" t="e">
        <f>Budget!#REF!</f>
        <v>#REF!</v>
      </c>
    </row>
    <row r="83" spans="1:2" x14ac:dyDescent="0.2">
      <c r="A83" s="2" t="str">
        <f>Budget!A60</f>
        <v>EL SUPPLIES - Testing</v>
      </c>
      <c r="B83" s="4" t="e">
        <f>Budget!#REF!</f>
        <v>#REF!</v>
      </c>
    </row>
    <row r="84" spans="1:2" x14ac:dyDescent="0.2">
      <c r="A84" s="2" t="str">
        <f>Budget!A61</f>
        <v>EL SUMMER SCHOOL SUPPLIES</v>
      </c>
      <c r="B84" s="4" t="e">
        <f>Budget!#REF!</f>
        <v>#REF!</v>
      </c>
    </row>
    <row r="85" spans="1:2" x14ac:dyDescent="0.2">
      <c r="A85" s="2" t="str">
        <f>Budget!A62</f>
        <v>KINDERGARTEN SUPPLIES</v>
      </c>
      <c r="B85" s="4" t="e">
        <f>Budget!#REF!</f>
        <v>#REF!</v>
      </c>
    </row>
    <row r="86" spans="1:2" x14ac:dyDescent="0.2">
      <c r="A86" s="2" t="str">
        <f>Budget!A63</f>
        <v>1ST GRADE SUPPLIES</v>
      </c>
      <c r="B86" s="4" t="e">
        <f>Budget!#REF!</f>
        <v>#REF!</v>
      </c>
    </row>
    <row r="87" spans="1:2" x14ac:dyDescent="0.2">
      <c r="A87" s="2" t="str">
        <f>Budget!A64</f>
        <v>2ND GRADE SUPPLIES</v>
      </c>
      <c r="B87" s="4" t="e">
        <f>Budget!#REF!</f>
        <v>#REF!</v>
      </c>
    </row>
    <row r="88" spans="1:2" x14ac:dyDescent="0.2">
      <c r="A88" s="2" t="str">
        <f>Budget!A65</f>
        <v>3RD GRADE SUPPLIES</v>
      </c>
      <c r="B88" s="5" t="e">
        <f>Budget!#REF!</f>
        <v>#REF!</v>
      </c>
    </row>
    <row r="89" spans="1:2" x14ac:dyDescent="0.2">
      <c r="A89" s="2" t="str">
        <f>Budget!A66</f>
        <v>4TH GRADE SUPPLIES</v>
      </c>
      <c r="B89" s="4" t="e">
        <f>Budget!#REF!</f>
        <v>#REF!</v>
      </c>
    </row>
    <row r="90" spans="1:2" x14ac:dyDescent="0.2">
      <c r="A90" s="2" t="str">
        <f>Budget!A67</f>
        <v>5TH GRADE SUPPLIES</v>
      </c>
      <c r="B90" s="4" t="e">
        <f>Budget!#REF!</f>
        <v>#REF!</v>
      </c>
    </row>
    <row r="91" spans="1:2" x14ac:dyDescent="0.2">
      <c r="A91" s="2" t="str">
        <f>Budget!A68</f>
        <v>6TH GRADE SUPPLIES</v>
      </c>
      <c r="B91" s="4" t="e">
        <f>Budget!#REF!</f>
        <v>#REF!</v>
      </c>
    </row>
    <row r="92" spans="1:2" x14ac:dyDescent="0.2">
      <c r="A92" s="2" t="str">
        <f>Budget!A69</f>
        <v>EL TEXTS &amp; PERIODICALS</v>
      </c>
      <c r="B92" s="4" t="e">
        <f>Budget!#REF!</f>
        <v>#REF!</v>
      </c>
    </row>
    <row r="93" spans="1:2" x14ac:dyDescent="0.2">
      <c r="A93" s="2" t="e">
        <f>Budget!#REF!</f>
        <v>#REF!</v>
      </c>
      <c r="B93" s="4" t="e">
        <f>Budget!#REF!</f>
        <v>#REF!</v>
      </c>
    </row>
    <row r="94" spans="1:2" x14ac:dyDescent="0.2">
      <c r="A94" s="2" t="e">
        <f>Budget!#REF!</f>
        <v>#REF!</v>
      </c>
      <c r="B94" s="4" t="e">
        <f>Budget!#REF!</f>
        <v>#REF!</v>
      </c>
    </row>
    <row r="95" spans="1:2" x14ac:dyDescent="0.2">
      <c r="A95" s="2" t="e">
        <f>Budget!#REF!</f>
        <v>#REF!</v>
      </c>
      <c r="B95" s="4" t="e">
        <f>Budget!#REF!</f>
        <v>#REF!</v>
      </c>
    </row>
    <row r="96" spans="1:2" x14ac:dyDescent="0.2">
      <c r="A96" s="2" t="e">
        <f>Budget!#REF!</f>
        <v>#REF!</v>
      </c>
      <c r="B96" s="4" t="e">
        <f>Budget!#REF!</f>
        <v>#REF!</v>
      </c>
    </row>
    <row r="97" spans="1:2" x14ac:dyDescent="0.2">
      <c r="A97" s="2" t="str">
        <f>Budget!A70</f>
        <v xml:space="preserve">EL FURNITURE </v>
      </c>
      <c r="B97" s="4" t="e">
        <f>Budget!#REF!</f>
        <v>#REF!</v>
      </c>
    </row>
    <row r="98" spans="1:2" x14ac:dyDescent="0.2">
      <c r="A98" s="2" t="str">
        <f>Budget!A71</f>
        <v>EL TECHNOLOGY EQUIPMENT</v>
      </c>
      <c r="B98" s="4" t="e">
        <f>Budget!#REF!</f>
        <v>#REF!</v>
      </c>
    </row>
    <row r="99" spans="1:2" x14ac:dyDescent="0.2">
      <c r="A99" s="2" t="e">
        <f>Budget!#REF!</f>
        <v>#REF!</v>
      </c>
      <c r="B99" s="4" t="e">
        <f>Budget!#REF!</f>
        <v>#REF!</v>
      </c>
    </row>
    <row r="100" spans="1:2" x14ac:dyDescent="0.2">
      <c r="A100" s="2" t="e">
        <f>Budget!#REF!</f>
        <v>#REF!</v>
      </c>
      <c r="B100" s="4" t="e">
        <f>Budget!#REF!</f>
        <v>#REF!</v>
      </c>
    </row>
    <row r="101" spans="1:2" x14ac:dyDescent="0.2">
      <c r="A101" s="2" t="str">
        <f>Budget!A72</f>
        <v>EL ART SUPPLIES</v>
      </c>
      <c r="B101" s="4" t="e">
        <f>Budget!#REF!</f>
        <v>#REF!</v>
      </c>
    </row>
    <row r="102" spans="1:2" x14ac:dyDescent="0.2">
      <c r="A102" s="2" t="str">
        <f>Budget!A73</f>
        <v>EL PE SUPPLIES</v>
      </c>
      <c r="B102" s="4" t="e">
        <f>Budget!#REF!</f>
        <v>#REF!</v>
      </c>
    </row>
    <row r="103" spans="1:2" x14ac:dyDescent="0.2">
      <c r="A103" s="2" t="e">
        <f>Budget!#REF!</f>
        <v>#REF!</v>
      </c>
      <c r="B103" s="4" t="e">
        <f>Budget!#REF!</f>
        <v>#REF!</v>
      </c>
    </row>
    <row r="104" spans="1:2" x14ac:dyDescent="0.2">
      <c r="A104" s="2" t="str">
        <f>Budget!A74</f>
        <v>EL MUSIC SUPPLIES</v>
      </c>
      <c r="B104" s="5" t="e">
        <f>Budget!#REF!</f>
        <v>#REF!</v>
      </c>
    </row>
    <row r="105" spans="1:2" x14ac:dyDescent="0.2">
      <c r="A105" s="2" t="str">
        <f>Budget!A75</f>
        <v>EL MUSIC EQUIPMENT</v>
      </c>
      <c r="B105" s="4" t="e">
        <f>Budget!#REF!</f>
        <v>#REF!</v>
      </c>
    </row>
    <row r="106" spans="1:2" x14ac:dyDescent="0.2">
      <c r="A106" s="2" t="e">
        <f>Budget!#REF!</f>
        <v>#REF!</v>
      </c>
      <c r="B106" s="4" t="e">
        <f>Budget!#REF!</f>
        <v>#REF!</v>
      </c>
    </row>
    <row r="107" spans="1:2" x14ac:dyDescent="0.2">
      <c r="A107" s="2" t="e">
        <f>Budget!#REF!</f>
        <v>#REF!</v>
      </c>
      <c r="B107" s="5" t="e">
        <f>Budget!#REF!</f>
        <v>#REF!</v>
      </c>
    </row>
    <row r="108" spans="1:2" x14ac:dyDescent="0.2">
      <c r="A108" s="2" t="e">
        <f>Budget!#REF!</f>
        <v>#REF!</v>
      </c>
      <c r="B108" s="4" t="e">
        <f>Budget!#REF!</f>
        <v>#REF!</v>
      </c>
    </row>
    <row r="109" spans="1:2" x14ac:dyDescent="0.2">
      <c r="A109" s="2" t="str">
        <f>Budget!A76</f>
        <v>EL SE SUPPLIES</v>
      </c>
      <c r="B109" s="4" t="e">
        <f>Budget!#REF!</f>
        <v>#REF!</v>
      </c>
    </row>
    <row r="110" spans="1:2" x14ac:dyDescent="0.2">
      <c r="A110" s="2" t="str">
        <f>Budget!A77</f>
        <v>EL SE TEXTS/PERIODICALS</v>
      </c>
      <c r="B110" s="4" t="e">
        <f>Budget!#REF!</f>
        <v>#REF!</v>
      </c>
    </row>
    <row r="111" spans="1:2" x14ac:dyDescent="0.2">
      <c r="A111" s="2" t="str">
        <f>Budget!A78</f>
        <v>EL SE EQUIPMENT</v>
      </c>
      <c r="B111" s="4" t="e">
        <f>Budget!#REF!</f>
        <v>#REF!</v>
      </c>
    </row>
    <row r="112" spans="1:2" x14ac:dyDescent="0.2">
      <c r="A112" s="2" t="str">
        <f>Budget!A79</f>
        <v>EL SECRETARY SALARIES</v>
      </c>
      <c r="B112" s="4" t="e">
        <f>Budget!#REF!</f>
        <v>#REF!</v>
      </c>
    </row>
    <row r="113" spans="1:3" x14ac:dyDescent="0.2">
      <c r="A113" s="2" t="str">
        <f>Budget!A80</f>
        <v>EL SECRETARY BENEFITS</v>
      </c>
      <c r="B113" s="4" t="e">
        <f>Budget!#REF!</f>
        <v>#REF!</v>
      </c>
    </row>
    <row r="114" spans="1:3" x14ac:dyDescent="0.2">
      <c r="A114" s="2" t="str">
        <f>Budget!A81</f>
        <v>EL GUIDANCE SUPPLIES</v>
      </c>
      <c r="B114" s="4" t="e">
        <f>Budget!#REF!</f>
        <v>#REF!</v>
      </c>
    </row>
    <row r="115" spans="1:3" x14ac:dyDescent="0.2">
      <c r="A115" s="2" t="str">
        <f>Budget!A82</f>
        <v>EL LIBRARY SALARIES</v>
      </c>
      <c r="B115" s="4" t="e">
        <f>Budget!#REF!</f>
        <v>#REF!</v>
      </c>
    </row>
    <row r="116" spans="1:3" x14ac:dyDescent="0.2">
      <c r="A116" s="2" t="str">
        <f>Budget!A84</f>
        <v>EL LIBRARY GRANT</v>
      </c>
      <c r="B116" s="4" t="e">
        <f>Budget!#REF!</f>
        <v>#REF!</v>
      </c>
    </row>
    <row r="117" spans="1:3" x14ac:dyDescent="0.2">
      <c r="A117" s="2" t="str">
        <f>Budget!A85</f>
        <v>EL LIBRARY SUPPLIES</v>
      </c>
      <c r="B117" s="4" t="e">
        <f>Budget!#REF!</f>
        <v>#REF!</v>
      </c>
    </row>
    <row r="118" spans="1:3" x14ac:dyDescent="0.2">
      <c r="A118" s="2" t="str">
        <f>Budget!A86</f>
        <v>EL LIBRARY BOOKS/SUBSCRIPTIONS</v>
      </c>
      <c r="B118" s="4" t="e">
        <f>Budget!#REF!</f>
        <v>#REF!</v>
      </c>
    </row>
    <row r="119" spans="1:3" x14ac:dyDescent="0.2">
      <c r="A119" s="7" t="str">
        <f>Budget!A87</f>
        <v>EL LIBRARY TECHNOLOGY SUPPLIES</v>
      </c>
      <c r="B119" s="4" t="e">
        <f>Budget!#REF!</f>
        <v>#REF!</v>
      </c>
    </row>
    <row r="120" spans="1:3" x14ac:dyDescent="0.2">
      <c r="A120" s="7" t="str">
        <f>Budget!A83</f>
        <v>EL LIBRARY BENEFITS</v>
      </c>
      <c r="B120" s="4" t="e">
        <f>Budget!#REF!</f>
        <v>#REF!</v>
      </c>
    </row>
    <row r="121" spans="1:3" x14ac:dyDescent="0.2">
      <c r="A121" s="7" t="str">
        <f>Budget!A84</f>
        <v>EL LIBRARY GRANT</v>
      </c>
      <c r="B121" s="4" t="e">
        <f>Budget!#REF!</f>
        <v>#REF!</v>
      </c>
    </row>
    <row r="122" spans="1:3" x14ac:dyDescent="0.2">
      <c r="A122" s="7" t="str">
        <f>Budget!A85</f>
        <v>EL LIBRARY SUPPLIES</v>
      </c>
      <c r="B122" s="4" t="e">
        <f>Budget!#REF!</f>
        <v>#REF!</v>
      </c>
    </row>
    <row r="123" spans="1:3" x14ac:dyDescent="0.2">
      <c r="A123" s="7" t="str">
        <f>Budget!A86</f>
        <v>EL LIBRARY BOOKS/SUBSCRIPTIONS</v>
      </c>
      <c r="B123" s="4" t="e">
        <f>Budget!#REF!</f>
        <v>#REF!</v>
      </c>
    </row>
    <row r="124" spans="1:3" x14ac:dyDescent="0.2">
      <c r="A124" s="7" t="e">
        <f>Budget!#REF!</f>
        <v>#REF!</v>
      </c>
      <c r="B124" s="4" t="e">
        <f>Budget!#REF!</f>
        <v>#REF!</v>
      </c>
    </row>
    <row r="125" spans="1:3" x14ac:dyDescent="0.2">
      <c r="A125" s="6" t="s">
        <v>58</v>
      </c>
      <c r="C125" s="5" t="e">
        <f>SUM(B46:B124)</f>
        <v>#REF!</v>
      </c>
    </row>
    <row r="126" spans="1:3" x14ac:dyDescent="0.2">
      <c r="A126" s="6"/>
      <c r="C126" s="5"/>
    </row>
    <row r="127" spans="1:3" x14ac:dyDescent="0.2">
      <c r="A127" s="7" t="str">
        <f>Budget!$A$89</f>
        <v>PRESCHOOL EXPENDITURES</v>
      </c>
      <c r="B127" s="5" t="e">
        <f>Budget!#REF!</f>
        <v>#REF!</v>
      </c>
    </row>
    <row r="128" spans="1:3" x14ac:dyDescent="0.2">
      <c r="A128" s="6" t="s">
        <v>60</v>
      </c>
      <c r="C128" s="5" t="e">
        <f>SUM(B127)</f>
        <v>#REF!</v>
      </c>
    </row>
    <row r="129" spans="1:3" x14ac:dyDescent="0.2">
      <c r="A129" s="2" t="str">
        <f>Budget!A100</f>
        <v>JH SUPPLIES</v>
      </c>
      <c r="B129" s="4" t="e">
        <f>Budget!#REF!</f>
        <v>#REF!</v>
      </c>
    </row>
    <row r="130" spans="1:3" x14ac:dyDescent="0.2">
      <c r="A130" s="2" t="str">
        <f>Budget!A101</f>
        <v>JH TEXTS &amp; PERIODICALS</v>
      </c>
      <c r="B130" s="5" t="e">
        <f>Budget!#REF!</f>
        <v>#REF!</v>
      </c>
    </row>
    <row r="131" spans="1:3" x14ac:dyDescent="0.2">
      <c r="A131" s="6" t="s">
        <v>63</v>
      </c>
      <c r="C131" s="5" t="e">
        <f>SUM(B129:B130)</f>
        <v>#REF!</v>
      </c>
    </row>
    <row r="132" spans="1:3" x14ac:dyDescent="0.2">
      <c r="A132" s="2" t="str">
        <f>Budget!A103</f>
        <v>HS GIFTED &amp; TALENTED COLLEGE TUITION</v>
      </c>
      <c r="B132" s="5" t="e">
        <f>Budget!#REF!</f>
        <v>#REF!</v>
      </c>
    </row>
    <row r="133" spans="1:3" x14ac:dyDescent="0.2">
      <c r="A133" s="2" t="str">
        <f>Budget!A104</f>
        <v>HS COLLEGE TUITION</v>
      </c>
      <c r="B133" s="5" t="e">
        <f>Budget!#REF!</f>
        <v>#REF!</v>
      </c>
    </row>
    <row r="134" spans="1:3" x14ac:dyDescent="0.2">
      <c r="A134" s="2" t="str">
        <f>Budget!A105</f>
        <v>HS COLLEGE TUITION, EXPULSION GRANT</v>
      </c>
      <c r="B134" s="5" t="e">
        <f>Budget!#REF!</f>
        <v>#REF!</v>
      </c>
    </row>
    <row r="135" spans="1:3" x14ac:dyDescent="0.2">
      <c r="A135" s="2" t="str">
        <f>Budget!A106</f>
        <v>HS PURCHASED SERVICES</v>
      </c>
      <c r="B135" s="4" t="e">
        <f>Budget!#REF!</f>
        <v>#REF!</v>
      </c>
    </row>
    <row r="136" spans="1:3" x14ac:dyDescent="0.2">
      <c r="A136" s="37" t="str">
        <f>Budget!A107</f>
        <v>HS SUPPLIES/Foreign Language</v>
      </c>
      <c r="B136" s="4" t="e">
        <f>Budget!#REF!</f>
        <v>#REF!</v>
      </c>
    </row>
    <row r="137" spans="1:3" x14ac:dyDescent="0.2">
      <c r="A137" s="2" t="str">
        <f>Budget!A108</f>
        <v>HS COLLEGE TEXTS</v>
      </c>
      <c r="B137" s="4" t="e">
        <f>Budget!#REF!</f>
        <v>#REF!</v>
      </c>
    </row>
    <row r="138" spans="1:3" x14ac:dyDescent="0.2">
      <c r="A138" s="2" t="str">
        <f>Budget!A109</f>
        <v>HS LANGUAGE ARTS SALARIES</v>
      </c>
      <c r="B138" s="4" t="e">
        <f>Budget!#REF!</f>
        <v>#REF!</v>
      </c>
    </row>
    <row r="139" spans="1:3" x14ac:dyDescent="0.2">
      <c r="A139" s="2" t="str">
        <f>Budget!A110</f>
        <v>HS LANGUAGE ARTS BENEFITS</v>
      </c>
      <c r="B139" s="4" t="e">
        <f>Budget!#REF!</f>
        <v>#REF!</v>
      </c>
    </row>
    <row r="140" spans="1:3" x14ac:dyDescent="0.2">
      <c r="A140" s="2" t="str">
        <f>Budget!A111</f>
        <v>HS LANGUAGE ARTS SUPPLIES</v>
      </c>
      <c r="B140" s="5" t="e">
        <f>Budget!#REF!</f>
        <v>#REF!</v>
      </c>
    </row>
    <row r="141" spans="1:3" x14ac:dyDescent="0.2">
      <c r="A141" s="2" t="str">
        <f>Budget!A112</f>
        <v>HS LANGUAGE ARTS TEXTS</v>
      </c>
      <c r="B141" s="4" t="e">
        <f>Budget!#REF!</f>
        <v>#REF!</v>
      </c>
    </row>
    <row r="142" spans="1:3" x14ac:dyDescent="0.2">
      <c r="A142" s="2" t="str">
        <f>Budget!A115</f>
        <v>HS DRAMA SALARIES</v>
      </c>
      <c r="B142" s="4" t="e">
        <f>Budget!#REF!</f>
        <v>#REF!</v>
      </c>
    </row>
    <row r="143" spans="1:3" x14ac:dyDescent="0.2">
      <c r="A143" s="2" t="str">
        <f>Budget!A116</f>
        <v>HS DRAMA BENEFITS</v>
      </c>
      <c r="B143" s="4" t="e">
        <f>Budget!#REF!</f>
        <v>#REF!</v>
      </c>
    </row>
    <row r="144" spans="1:3" x14ac:dyDescent="0.2">
      <c r="A144" s="2" t="e">
        <f>Budget!#REF!</f>
        <v>#REF!</v>
      </c>
      <c r="B144" s="4" t="e">
        <f>Budget!#REF!</f>
        <v>#REF!</v>
      </c>
    </row>
    <row r="145" spans="1:3" x14ac:dyDescent="0.2">
      <c r="A145" s="2" t="e">
        <f>Budget!#REF!</f>
        <v>#REF!</v>
      </c>
      <c r="B145" s="4" t="e">
        <f>Budget!#REF!</f>
        <v>#REF!</v>
      </c>
    </row>
    <row r="146" spans="1:3" x14ac:dyDescent="0.2">
      <c r="A146" s="2" t="str">
        <f>Budget!A117</f>
        <v>HS FOREIGN LANGUAGE</v>
      </c>
      <c r="B146" s="4" t="e">
        <f>Budget!#REF!</f>
        <v>#REF!</v>
      </c>
    </row>
    <row r="147" spans="1:3" x14ac:dyDescent="0.2">
      <c r="A147" s="2" t="str">
        <f>Budget!A118</f>
        <v>HS FOREIGN BENEFITS</v>
      </c>
      <c r="B147" s="4" t="e">
        <f>Budget!#REF!</f>
        <v>#REF!</v>
      </c>
    </row>
    <row r="148" spans="1:3" x14ac:dyDescent="0.2">
      <c r="A148" s="2" t="str">
        <f>Budget!A119</f>
        <v>HS FOREIGN LANGUAGE SUPPLIES</v>
      </c>
      <c r="B148" s="4" t="e">
        <f>Budget!#REF!</f>
        <v>#REF!</v>
      </c>
    </row>
    <row r="149" spans="1:3" x14ac:dyDescent="0.2">
      <c r="A149" s="2" t="e">
        <f>Budget!#REF!</f>
        <v>#REF!</v>
      </c>
      <c r="B149" s="4" t="e">
        <f>Budget!#REF!</f>
        <v>#REF!</v>
      </c>
    </row>
    <row r="150" spans="1:3" x14ac:dyDescent="0.2">
      <c r="A150" s="2" t="e">
        <f>Budget!#REF!</f>
        <v>#REF!</v>
      </c>
      <c r="B150" s="5" t="e">
        <f>Budget!#REF!</f>
        <v>#REF!</v>
      </c>
    </row>
    <row r="151" spans="1:3" x14ac:dyDescent="0.2">
      <c r="A151" s="2" t="str">
        <f>Budget!A121</f>
        <v>HS JOURN/PHOTO SALARIES</v>
      </c>
      <c r="B151" s="5" t="e">
        <f>Budget!#REF!</f>
        <v>#REF!</v>
      </c>
    </row>
    <row r="152" spans="1:3" x14ac:dyDescent="0.2">
      <c r="A152" s="2" t="str">
        <f>Budget!A122</f>
        <v>HS JOURN/PHOTO BENEFITS</v>
      </c>
      <c r="B152" s="4" t="e">
        <f>Budget!#REF!</f>
        <v>#REF!</v>
      </c>
    </row>
    <row r="153" spans="1:3" x14ac:dyDescent="0.2">
      <c r="A153" s="2" t="str">
        <f>Budget!A123</f>
        <v>HS JOURNALISM SUPPLIES</v>
      </c>
      <c r="B153" s="4" t="e">
        <f>Budget!#REF!</f>
        <v>#REF!</v>
      </c>
    </row>
    <row r="154" spans="1:3" x14ac:dyDescent="0.2">
      <c r="A154" s="2" t="str">
        <f>Budget!A124</f>
        <v>HS MUSIC SPONSOR SALARIES</v>
      </c>
      <c r="B154" s="4" t="e">
        <f>Budget!#REF!</f>
        <v>#REF!</v>
      </c>
    </row>
    <row r="155" spans="1:3" x14ac:dyDescent="0.2">
      <c r="A155" s="2" t="str">
        <f>Budget!A125</f>
        <v>HS MUSIC SPONSOR BENEFITS</v>
      </c>
      <c r="B155" s="4" t="e">
        <f>Budget!#REF!</f>
        <v>#REF!</v>
      </c>
    </row>
    <row r="156" spans="1:3" x14ac:dyDescent="0.2">
      <c r="A156" s="6" t="s">
        <v>77</v>
      </c>
      <c r="C156" s="5" t="e">
        <f>SUM(B132:B155)</f>
        <v>#REF!</v>
      </c>
    </row>
    <row r="157" spans="1:3" x14ac:dyDescent="0.2">
      <c r="A157" s="2" t="e">
        <f>Budget!#REF!</f>
        <v>#REF!</v>
      </c>
      <c r="B157" s="5" t="e">
        <f>Budget!#REF!</f>
        <v>#REF!</v>
      </c>
      <c r="C157" s="5"/>
    </row>
    <row r="158" spans="1:3" x14ac:dyDescent="0.2">
      <c r="A158" s="2" t="e">
        <f>Budget!#REF!</f>
        <v>#REF!</v>
      </c>
      <c r="B158" s="5" t="e">
        <f>Budget!#REF!</f>
        <v>#REF!</v>
      </c>
      <c r="C158" s="5"/>
    </row>
    <row r="159" spans="1:3" x14ac:dyDescent="0.2">
      <c r="A159" s="2" t="e">
        <f>Budget!#REF!</f>
        <v>#REF!</v>
      </c>
      <c r="B159" s="4" t="e">
        <f>Budget!#REF!</f>
        <v>#REF!</v>
      </c>
      <c r="C159" s="5"/>
    </row>
    <row r="160" spans="1:3" x14ac:dyDescent="0.2">
      <c r="A160" s="2" t="e">
        <f>Budget!#REF!</f>
        <v>#REF!</v>
      </c>
      <c r="B160" s="5" t="e">
        <f>Budget!#REF!</f>
        <v>#REF!</v>
      </c>
      <c r="C160" s="5"/>
    </row>
    <row r="161" spans="1:3" x14ac:dyDescent="0.2">
      <c r="A161" s="2" t="e">
        <f>Budget!#REF!</f>
        <v>#REF!</v>
      </c>
      <c r="B161" s="5" t="e">
        <f>Budget!#REF!</f>
        <v>#REF!</v>
      </c>
      <c r="C161" s="5"/>
    </row>
    <row r="162" spans="1:3" x14ac:dyDescent="0.2">
      <c r="A162" s="7" t="str">
        <f>Budget!A127</f>
        <v>JH/HS SUBSTITUTE SALARIES</v>
      </c>
      <c r="B162" s="5" t="e">
        <f>Budget!#REF!</f>
        <v>#REF!</v>
      </c>
      <c r="C162" s="5"/>
    </row>
    <row r="163" spans="1:3" x14ac:dyDescent="0.2">
      <c r="A163" s="2" t="str">
        <f>Budget!A128</f>
        <v>JH/HS ADD'L INSTRUCTIONAL STIPEND/INCENTIVE</v>
      </c>
      <c r="B163" s="5" t="e">
        <f>Budget!#REF!</f>
        <v>#REF!</v>
      </c>
      <c r="C163" s="5"/>
    </row>
    <row r="164" spans="1:3" x14ac:dyDescent="0.2">
      <c r="A164" s="7" t="e">
        <f>Budget!#REF!</f>
        <v>#REF!</v>
      </c>
      <c r="B164" s="4" t="e">
        <f>Budget!#REF!</f>
        <v>#REF!</v>
      </c>
      <c r="C164" s="5"/>
    </row>
    <row r="165" spans="1:3" s="7" customFormat="1" x14ac:dyDescent="0.2">
      <c r="A165" s="2" t="str">
        <f>Budget!A129</f>
        <v>JH/HS SUBSTITUTE BENEFITS</v>
      </c>
      <c r="B165" s="4" t="e">
        <f>Budget!#REF!</f>
        <v>#REF!</v>
      </c>
      <c r="C165" s="52"/>
    </row>
    <row r="166" spans="1:3" x14ac:dyDescent="0.2">
      <c r="A166" s="37" t="str">
        <f>Budget!A130</f>
        <v>JH/HS ADD'L INSTRUCTIONAL BENEFIT</v>
      </c>
      <c r="B166" s="4" t="e">
        <f>Budget!#REF!</f>
        <v>#REF!</v>
      </c>
    </row>
    <row r="167" spans="1:3" x14ac:dyDescent="0.2">
      <c r="A167" s="37" t="e">
        <f>Budget!#REF!</f>
        <v>#REF!</v>
      </c>
      <c r="B167" s="4" t="e">
        <f>Budget!#REF!</f>
        <v>#REF!</v>
      </c>
    </row>
    <row r="168" spans="1:3" s="7" customFormat="1" x14ac:dyDescent="0.2">
      <c r="A168" s="37" t="str">
        <f>Budget!A131</f>
        <v>JH/HS UNEMPLOYMENT</v>
      </c>
      <c r="B168" s="4" t="e">
        <f>Budget!#REF!</f>
        <v>#REF!</v>
      </c>
      <c r="C168" s="52"/>
    </row>
    <row r="169" spans="1:3" x14ac:dyDescent="0.2">
      <c r="A169" s="2" t="str">
        <f>Budget!A132</f>
        <v>JH/HS PROFESSIONAL STAFF WORKERS COMPENSATION</v>
      </c>
      <c r="B169" s="4" t="e">
        <f>Budget!#REF!</f>
        <v>#REF!</v>
      </c>
    </row>
    <row r="170" spans="1:3" x14ac:dyDescent="0.2">
      <c r="A170" s="2" t="str">
        <f>Budget!A133</f>
        <v>JH/HS FINGERPRINTING</v>
      </c>
      <c r="B170" s="5" t="e">
        <f>Budget!#REF!</f>
        <v>#REF!</v>
      </c>
    </row>
    <row r="171" spans="1:3" x14ac:dyDescent="0.2">
      <c r="A171" s="7" t="str">
        <f>Budget!A134</f>
        <v>JH/HS TECH SERVICES</v>
      </c>
      <c r="B171" s="5" t="e">
        <f>Budget!#REF!</f>
        <v>#REF!</v>
      </c>
    </row>
    <row r="172" spans="1:3" x14ac:dyDescent="0.2">
      <c r="A172" s="2" t="e">
        <f>Budget!#REF!</f>
        <v>#REF!</v>
      </c>
      <c r="B172" s="4" t="e">
        <f>Budget!#REF!</f>
        <v>#REF!</v>
      </c>
    </row>
    <row r="173" spans="1:3" x14ac:dyDescent="0.2">
      <c r="A173" s="7" t="e">
        <f>Budget!#REF!</f>
        <v>#REF!</v>
      </c>
      <c r="B173" s="4" t="e">
        <f>Budget!#REF!</f>
        <v>#REF!</v>
      </c>
    </row>
    <row r="174" spans="1:3" x14ac:dyDescent="0.2">
      <c r="A174" s="7" t="e">
        <f>Budget!#REF!</f>
        <v>#REF!</v>
      </c>
      <c r="B174" s="4" t="e">
        <f>Budget!#REF!</f>
        <v>#REF!</v>
      </c>
    </row>
    <row r="175" spans="1:3" x14ac:dyDescent="0.2">
      <c r="A175" s="2" t="e">
        <f>Budget!#REF!</f>
        <v>#REF!</v>
      </c>
      <c r="B175" s="4" t="e">
        <f>Budget!#REF!</f>
        <v>#REF!</v>
      </c>
    </row>
    <row r="176" spans="1:3" x14ac:dyDescent="0.2">
      <c r="A176" s="2" t="e">
        <f>Budget!#REF!</f>
        <v>#REF!</v>
      </c>
      <c r="B176" s="4" t="e">
        <f>Budget!#REF!</f>
        <v>#REF!</v>
      </c>
    </row>
    <row r="177" spans="1:2" x14ac:dyDescent="0.2">
      <c r="A177" s="2" t="str">
        <f>Budget!A137</f>
        <v>JH/HS TRAVEL - PBS PROGRAM</v>
      </c>
      <c r="B177" s="5" t="e">
        <f>Budget!#REF!</f>
        <v>#REF!</v>
      </c>
    </row>
    <row r="178" spans="1:2" x14ac:dyDescent="0.2">
      <c r="A178" s="2" t="str">
        <f>Budget!A138</f>
        <v>JH/HS SUPPLIES</v>
      </c>
      <c r="B178" s="4" t="e">
        <f>Budget!#REF!</f>
        <v>#REF!</v>
      </c>
    </row>
    <row r="179" spans="1:2" x14ac:dyDescent="0.2">
      <c r="A179" s="2" t="str">
        <f>Budget!A139</f>
        <v>JH/HS SUPPLIES - PBIS PROGRAM</v>
      </c>
      <c r="B179" s="4" t="e">
        <f>Budget!#REF!</f>
        <v>#REF!</v>
      </c>
    </row>
    <row r="180" spans="1:2" x14ac:dyDescent="0.2">
      <c r="A180" s="2" t="e">
        <f>Budget!#REF!</f>
        <v>#REF!</v>
      </c>
      <c r="B180" s="4" t="e">
        <f>Budget!#REF!</f>
        <v>#REF!</v>
      </c>
    </row>
    <row r="181" spans="1:2" x14ac:dyDescent="0.2">
      <c r="A181" s="2" t="str">
        <f>Budget!A140</f>
        <v>JH/HS SUPPLIES - Testing</v>
      </c>
      <c r="B181" s="4" t="e">
        <f>Budget!#REF!</f>
        <v>#REF!</v>
      </c>
    </row>
    <row r="182" spans="1:2" x14ac:dyDescent="0.2">
      <c r="A182" s="2" t="str">
        <f>Budget!A141</f>
        <v>JH/HS TECHNOLOGY SUPPLIES</v>
      </c>
      <c r="B182" s="4" t="e">
        <f>Budget!#REF!</f>
        <v>#REF!</v>
      </c>
    </row>
    <row r="183" spans="1:2" x14ac:dyDescent="0.2">
      <c r="A183" s="2" t="e">
        <f>Budget!#REF!</f>
        <v>#REF!</v>
      </c>
      <c r="B183" s="4" t="e">
        <f>Budget!#REF!</f>
        <v>#REF!</v>
      </c>
    </row>
    <row r="184" spans="1:2" x14ac:dyDescent="0.2">
      <c r="A184" s="2" t="e">
        <f>Budget!#REF!</f>
        <v>#REF!</v>
      </c>
      <c r="B184" s="5" t="e">
        <f>Budget!#REF!</f>
        <v>#REF!</v>
      </c>
    </row>
    <row r="185" spans="1:2" x14ac:dyDescent="0.2">
      <c r="A185" s="2" t="str">
        <f>Budget!A142</f>
        <v>JH/HS FURNITURE</v>
      </c>
      <c r="B185" s="5" t="e">
        <f>Budget!#REF!</f>
        <v>#REF!</v>
      </c>
    </row>
    <row r="186" spans="1:2" x14ac:dyDescent="0.2">
      <c r="A186" s="2" t="e">
        <f>Budget!#REF!</f>
        <v>#REF!</v>
      </c>
      <c r="B186" s="4" t="e">
        <f>Budget!#REF!</f>
        <v>#REF!</v>
      </c>
    </row>
    <row r="187" spans="1:2" x14ac:dyDescent="0.2">
      <c r="A187" s="2" t="e">
        <f>Budget!#REF!</f>
        <v>#REF!</v>
      </c>
      <c r="B187" s="4" t="e">
        <f>Budget!#REF!</f>
        <v>#REF!</v>
      </c>
    </row>
    <row r="188" spans="1:2" x14ac:dyDescent="0.2">
      <c r="A188" s="2" t="str">
        <f>Budget!A143</f>
        <v>JH/HS VO AG TEACHER SALARIES</v>
      </c>
      <c r="B188" s="4" t="e">
        <f>Budget!#REF!</f>
        <v>#REF!</v>
      </c>
    </row>
    <row r="189" spans="1:2" x14ac:dyDescent="0.2">
      <c r="A189" s="2" t="str">
        <f>Budget!A144</f>
        <v>JH/HS VO AG TEACHER BENEFITS</v>
      </c>
      <c r="B189" s="4" t="e">
        <f>Budget!#REF!</f>
        <v>#REF!</v>
      </c>
    </row>
    <row r="190" spans="1:2" x14ac:dyDescent="0.2">
      <c r="A190" s="2" t="str">
        <f>Budget!A145</f>
        <v>JH/HS VO AG PURCHASED SERVICES</v>
      </c>
      <c r="B190" s="4" t="e">
        <f>Budget!#REF!</f>
        <v>#REF!</v>
      </c>
    </row>
    <row r="191" spans="1:2" x14ac:dyDescent="0.2">
      <c r="A191" s="2" t="str">
        <f>Budget!A146</f>
        <v>JH/HS VO AG TRAVEL</v>
      </c>
      <c r="B191" s="4" t="e">
        <f>Budget!#REF!</f>
        <v>#REF!</v>
      </c>
    </row>
    <row r="192" spans="1:2" x14ac:dyDescent="0.2">
      <c r="A192" s="2" t="str">
        <f>Budget!A147</f>
        <v>JH/HS VO AG SUPPLIES</v>
      </c>
      <c r="B192" s="4" t="e">
        <f>Budget!#REF!</f>
        <v>#REF!</v>
      </c>
    </row>
    <row r="193" spans="1:2" x14ac:dyDescent="0.2">
      <c r="A193" s="2" t="e">
        <f>Budget!#REF!</f>
        <v>#REF!</v>
      </c>
      <c r="B193" s="4" t="e">
        <f>Budget!#REF!</f>
        <v>#REF!</v>
      </c>
    </row>
    <row r="194" spans="1:2" x14ac:dyDescent="0.2">
      <c r="A194" s="2" t="str">
        <f>Budget!A149</f>
        <v>JH/HS CARL PERKINS VO AG SUPPLIES</v>
      </c>
      <c r="B194" s="4" t="e">
        <f>Budget!#REF!</f>
        <v>#REF!</v>
      </c>
    </row>
    <row r="195" spans="1:2" x14ac:dyDescent="0.2">
      <c r="A195" s="2" t="str">
        <f>Budget!A150</f>
        <v>JH/HS VO AG FUEL</v>
      </c>
      <c r="B195" s="4" t="e">
        <f>Budget!#REF!</f>
        <v>#REF!</v>
      </c>
    </row>
    <row r="196" spans="1:2" x14ac:dyDescent="0.2">
      <c r="A196" s="2" t="str">
        <f>Budget!A151</f>
        <v>JH/HS VO AG TEXTS</v>
      </c>
      <c r="B196" s="5" t="e">
        <f>Budget!#REF!</f>
        <v>#REF!</v>
      </c>
    </row>
    <row r="197" spans="1:2" x14ac:dyDescent="0.2">
      <c r="A197" s="2" t="str">
        <f>Budget!A152</f>
        <v>JH/HS VO AG EQUIPMENT</v>
      </c>
      <c r="B197" s="4" t="e">
        <f>Budget!#REF!</f>
        <v>#REF!</v>
      </c>
    </row>
    <row r="198" spans="1:2" x14ac:dyDescent="0.2">
      <c r="A198" s="2" t="str">
        <f>Budget!A153</f>
        <v>JH/HS VO AG PROF DUES/SUBSCRIPTIONS</v>
      </c>
      <c r="B198" s="4" t="e">
        <f>Budget!#REF!</f>
        <v>#REF!</v>
      </c>
    </row>
    <row r="199" spans="1:2" x14ac:dyDescent="0.2">
      <c r="A199" s="2" t="str">
        <f>Budget!A154</f>
        <v>JH/HS ART FIELD TRIP</v>
      </c>
      <c r="B199" s="5" t="e">
        <f>Budget!#REF!</f>
        <v>#REF!</v>
      </c>
    </row>
    <row r="200" spans="1:2" x14ac:dyDescent="0.2">
      <c r="A200" s="2" t="str">
        <f>Budget!A155</f>
        <v>JH/HS ART SUPPLIES</v>
      </c>
      <c r="B200" s="5" t="e">
        <f>Budget!#REF!</f>
        <v>#REF!</v>
      </c>
    </row>
    <row r="201" spans="1:2" x14ac:dyDescent="0.2">
      <c r="A201" s="2" t="str">
        <f>Budget!A156</f>
        <v>JH/HS ART TEXTBOOKS</v>
      </c>
      <c r="B201" s="4" t="e">
        <f>Budget!#REF!</f>
        <v>#REF!</v>
      </c>
    </row>
    <row r="202" spans="1:2" x14ac:dyDescent="0.2">
      <c r="A202" s="2" t="str">
        <f>Budget!A157</f>
        <v>JH/HS VO BUS TEACHER SALARIES</v>
      </c>
      <c r="B202" s="4" t="e">
        <f>Budget!#REF!</f>
        <v>#REF!</v>
      </c>
    </row>
    <row r="203" spans="1:2" x14ac:dyDescent="0.2">
      <c r="A203" s="2" t="str">
        <f>Budget!A158</f>
        <v>JH/HS VO BUS TEACHER BENEFITS</v>
      </c>
      <c r="B203" s="4" t="e">
        <f>Budget!#REF!</f>
        <v>#REF!</v>
      </c>
    </row>
    <row r="204" spans="1:2" x14ac:dyDescent="0.2">
      <c r="A204" s="2" t="e">
        <f>Budget!#REF!</f>
        <v>#REF!</v>
      </c>
      <c r="B204" s="4" t="e">
        <f>Budget!#REF!</f>
        <v>#REF!</v>
      </c>
    </row>
    <row r="205" spans="1:2" x14ac:dyDescent="0.2">
      <c r="A205" s="2" t="str">
        <f>Budget!A159</f>
        <v>JH/HS VO BUS TRAVEL</v>
      </c>
      <c r="B205" s="5" t="e">
        <f>Budget!#REF!</f>
        <v>#REF!</v>
      </c>
    </row>
    <row r="206" spans="1:2" x14ac:dyDescent="0.2">
      <c r="A206" s="2" t="str">
        <f>Budget!A161</f>
        <v>JH/HS VO CARL PERKINS VO BUS SUPPLIES</v>
      </c>
      <c r="B206" s="4" t="e">
        <f>Budget!#REF!</f>
        <v>#REF!</v>
      </c>
    </row>
    <row r="207" spans="1:2" x14ac:dyDescent="0.2">
      <c r="A207" s="2" t="str">
        <f>Budget!A162</f>
        <v>JH/HS VO BUS TEXTS</v>
      </c>
      <c r="B207" s="4" t="e">
        <f>Budget!#REF!</f>
        <v>#REF!</v>
      </c>
    </row>
    <row r="208" spans="1:2" x14ac:dyDescent="0.2">
      <c r="A208" s="2" t="e">
        <f>Budget!#REF!</f>
        <v>#REF!</v>
      </c>
      <c r="B208" s="4" t="e">
        <f>Budget!#REF!</f>
        <v>#REF!</v>
      </c>
    </row>
    <row r="209" spans="1:2" x14ac:dyDescent="0.2">
      <c r="A209" s="2" t="str">
        <f>Budget!A163</f>
        <v>JH/HS VO BUS EQUIPMENT</v>
      </c>
      <c r="B209" s="4" t="e">
        <f>Budget!#REF!</f>
        <v>#REF!</v>
      </c>
    </row>
    <row r="210" spans="1:2" x14ac:dyDescent="0.2">
      <c r="A210" s="2" t="str">
        <f>Budget!A164</f>
        <v>JH/HS VO BUS PROF DUES/SUBSCRIPTS</v>
      </c>
      <c r="B210" s="4" t="e">
        <f>Budget!#REF!</f>
        <v>#REF!</v>
      </c>
    </row>
    <row r="211" spans="1:2" x14ac:dyDescent="0.2">
      <c r="A211" s="2" t="str">
        <f>Budget!A165</f>
        <v>JH/HS PE SUPPLIES</v>
      </c>
      <c r="B211" s="4" t="e">
        <f>Budget!#REF!</f>
        <v>#REF!</v>
      </c>
    </row>
    <row r="212" spans="1:2" x14ac:dyDescent="0.2">
      <c r="A212" s="2" t="e">
        <f>Budget!#REF!</f>
        <v>#REF!</v>
      </c>
      <c r="B212" s="5" t="e">
        <f>Budget!#REF!</f>
        <v>#REF!</v>
      </c>
    </row>
    <row r="213" spans="1:2" x14ac:dyDescent="0.2">
      <c r="A213" s="2" t="str">
        <f>Budget!A166</f>
        <v>JH/HS VO CONS SKILLS TEACHER SALARIES</v>
      </c>
      <c r="B213" s="5" t="e">
        <f>Budget!#REF!</f>
        <v>#REF!</v>
      </c>
    </row>
    <row r="214" spans="1:2" x14ac:dyDescent="0.2">
      <c r="A214" s="2" t="str">
        <f>Budget!A167</f>
        <v>JH/HS VO CONS SKILLS TEACHER BENEFITS</v>
      </c>
      <c r="B214" s="4" t="e">
        <f>Budget!#REF!</f>
        <v>#REF!</v>
      </c>
    </row>
    <row r="215" spans="1:2" x14ac:dyDescent="0.2">
      <c r="A215" s="2" t="str">
        <f>Budget!A168</f>
        <v>JH/HS VO CONS SKILLS PURCHASED SERVICES</v>
      </c>
      <c r="B215" s="4" t="e">
        <f>Budget!#REF!</f>
        <v>#REF!</v>
      </c>
    </row>
    <row r="216" spans="1:2" x14ac:dyDescent="0.2">
      <c r="A216" s="2" t="str">
        <f>Budget!A169</f>
        <v>JH/HS VO CONS SKILLS TRAVEL &amp; REGISTRATION</v>
      </c>
      <c r="B216" s="5" t="e">
        <f>Budget!#REF!</f>
        <v>#REF!</v>
      </c>
    </row>
    <row r="217" spans="1:2" x14ac:dyDescent="0.2">
      <c r="A217" s="2" t="str">
        <f>Budget!A171</f>
        <v>JH/HS VO CONS SKILLS SUPPLIES</v>
      </c>
      <c r="B217" s="8" t="e">
        <f>Budget!#REF!</f>
        <v>#REF!</v>
      </c>
    </row>
    <row r="218" spans="1:2" x14ac:dyDescent="0.2">
      <c r="A218" s="2" t="str">
        <f>Budget!A172</f>
        <v>JH/HS CARL PERKINS VO CONS SKILLS SUPPLIES</v>
      </c>
      <c r="B218" s="4" t="e">
        <f>Budget!#REF!</f>
        <v>#REF!</v>
      </c>
    </row>
    <row r="219" spans="1:2" x14ac:dyDescent="0.2">
      <c r="A219" s="2" t="str">
        <f>Budget!A173</f>
        <v>JH/HS VO CONS SKILLS TEXTS &amp; PERIODICALS</v>
      </c>
      <c r="B219" s="4" t="e">
        <f>Budget!#REF!</f>
        <v>#REF!</v>
      </c>
    </row>
    <row r="220" spans="1:2" x14ac:dyDescent="0.2">
      <c r="A220" s="2" t="str">
        <f>Budget!A174</f>
        <v>JH/HS VO CONS SKILLS EQUIPMENT</v>
      </c>
      <c r="B220" s="5" t="e">
        <f>Budget!#REF!</f>
        <v>#REF!</v>
      </c>
    </row>
    <row r="221" spans="1:2" x14ac:dyDescent="0.2">
      <c r="A221" s="2" t="str">
        <f>Budget!A175</f>
        <v>JH/HS WOODWORKING SUPPLIES</v>
      </c>
      <c r="B221" s="4" t="e">
        <f>Budget!#REF!</f>
        <v>#REF!</v>
      </c>
    </row>
    <row r="222" spans="1:2" x14ac:dyDescent="0.2">
      <c r="A222" s="2" t="e">
        <f>Budget!#REF!</f>
        <v>#REF!</v>
      </c>
      <c r="B222" s="4" t="e">
        <f>Budget!#REF!</f>
        <v>#REF!</v>
      </c>
    </row>
    <row r="223" spans="1:2" x14ac:dyDescent="0.2">
      <c r="A223" s="2" t="str">
        <f>Budget!A176</f>
        <v>JH/HS MATH TEACHER SALARIES</v>
      </c>
      <c r="B223" s="5" t="e">
        <f>Budget!#REF!</f>
        <v>#REF!</v>
      </c>
    </row>
    <row r="224" spans="1:2" x14ac:dyDescent="0.2">
      <c r="A224" s="2" t="str">
        <f>Budget!A177</f>
        <v>JH/HS MATH TEACHER BENEFITS</v>
      </c>
      <c r="B224" s="5" t="e">
        <f>Budget!#REF!</f>
        <v>#REF!</v>
      </c>
    </row>
    <row r="225" spans="1:2" x14ac:dyDescent="0.2">
      <c r="A225" s="2" t="str">
        <f>Budget!A178</f>
        <v>JH/HS MATH FIELD TRIPS</v>
      </c>
      <c r="B225" s="4" t="e">
        <f>Budget!#REF!</f>
        <v>#REF!</v>
      </c>
    </row>
    <row r="226" spans="1:2" x14ac:dyDescent="0.2">
      <c r="A226" s="2" t="str">
        <f>Budget!A179</f>
        <v>JH/HS MATH SUPPLIES</v>
      </c>
      <c r="B226" s="5" t="e">
        <f>Budget!#REF!</f>
        <v>#REF!</v>
      </c>
    </row>
    <row r="227" spans="1:2" x14ac:dyDescent="0.2">
      <c r="A227" s="2" t="str">
        <f>Budget!A180</f>
        <v xml:space="preserve">JH/HS MATH TEXTS &amp; PERIODICALS </v>
      </c>
      <c r="B227" s="4" t="e">
        <f>Budget!#REF!</f>
        <v>#REF!</v>
      </c>
    </row>
    <row r="228" spans="1:2" x14ac:dyDescent="0.2">
      <c r="A228" s="2" t="str">
        <f>Budget!A181</f>
        <v>JH/HS MUSIC PURCHASED SERVICES</v>
      </c>
      <c r="B228" s="4" t="e">
        <f>Budget!#REF!</f>
        <v>#REF!</v>
      </c>
    </row>
    <row r="229" spans="1:2" x14ac:dyDescent="0.2">
      <c r="A229" s="2" t="str">
        <f>Budget!A182</f>
        <v>JH/HS MUSIC FIELD TRIPS</v>
      </c>
      <c r="B229" s="4" t="e">
        <f>Budget!#REF!</f>
        <v>#REF!</v>
      </c>
    </row>
    <row r="230" spans="1:2" x14ac:dyDescent="0.2">
      <c r="A230" s="2" t="str">
        <f>Budget!A183</f>
        <v>JH/HS MUSIC SUPPLIES</v>
      </c>
      <c r="B230" s="5" t="e">
        <f>Budget!#REF!</f>
        <v>#REF!</v>
      </c>
    </row>
    <row r="231" spans="1:2" x14ac:dyDescent="0.2">
      <c r="A231" s="2" t="e">
        <f>Budget!#REF!</f>
        <v>#REF!</v>
      </c>
      <c r="B231" s="4" t="e">
        <f>Budget!#REF!</f>
        <v>#REF!</v>
      </c>
    </row>
    <row r="232" spans="1:2" x14ac:dyDescent="0.2">
      <c r="A232" s="2" t="str">
        <f>Budget!A186</f>
        <v>JH/HS SCIENCE TEACHER SALARIES</v>
      </c>
      <c r="B232" s="4" t="e">
        <f>Budget!#REF!</f>
        <v>#REF!</v>
      </c>
    </row>
    <row r="233" spans="1:2" x14ac:dyDescent="0.2">
      <c r="A233" s="2" t="str">
        <f>Budget!A187</f>
        <v>JH/HS SCIENCE TEACHER BENEFITS</v>
      </c>
      <c r="B233" s="4" t="e">
        <f>Budget!#REF!</f>
        <v>#REF!</v>
      </c>
    </row>
    <row r="234" spans="1:2" x14ac:dyDescent="0.2">
      <c r="A234" s="2" t="str">
        <f>Budget!A188</f>
        <v>JH/HS SCIENCE FIELD TRIPS</v>
      </c>
      <c r="B234" s="4" t="e">
        <f>Budget!#REF!</f>
        <v>#REF!</v>
      </c>
    </row>
    <row r="235" spans="1:2" x14ac:dyDescent="0.2">
      <c r="A235" s="2" t="str">
        <f>Budget!A189</f>
        <v>JH/HS SCIENCE SUPPLIES</v>
      </c>
      <c r="B235" s="4" t="e">
        <f>Budget!#REF!</f>
        <v>#REF!</v>
      </c>
    </row>
    <row r="236" spans="1:2" x14ac:dyDescent="0.2">
      <c r="A236" s="2" t="e">
        <f>Budget!#REF!</f>
        <v>#REF!</v>
      </c>
      <c r="B236" s="4" t="e">
        <f>Budget!#REF!</f>
        <v>#REF!</v>
      </c>
    </row>
    <row r="237" spans="1:2" x14ac:dyDescent="0.2">
      <c r="A237" s="2" t="str">
        <f>Budget!A190</f>
        <v>JH/HS SCIENCE TEXTS &amp; PERIODICALS</v>
      </c>
      <c r="B237" s="4" t="e">
        <f>Budget!#REF!</f>
        <v>#REF!</v>
      </c>
    </row>
    <row r="238" spans="1:2" x14ac:dyDescent="0.2">
      <c r="A238" s="2" t="e">
        <f>Budget!#REF!</f>
        <v>#REF!</v>
      </c>
      <c r="B238" s="5" t="e">
        <f>Budget!#REF!</f>
        <v>#REF!</v>
      </c>
    </row>
    <row r="239" spans="1:2" x14ac:dyDescent="0.2">
      <c r="A239" s="2" t="str">
        <f>Budget!A191</f>
        <v>JH/HS SCIENCE EQUIPMENT</v>
      </c>
      <c r="B239" s="5" t="e">
        <f>Budget!#REF!</f>
        <v>#REF!</v>
      </c>
    </row>
    <row r="240" spans="1:2" x14ac:dyDescent="0.2">
      <c r="A240" s="2" t="str">
        <f>Budget!A192</f>
        <v>JH/HS SOCIALSTUDIES SALARIES</v>
      </c>
      <c r="B240" s="5" t="e">
        <f>Budget!#REF!</f>
        <v>#REF!</v>
      </c>
    </row>
    <row r="241" spans="1:2" x14ac:dyDescent="0.2">
      <c r="A241" s="2" t="str">
        <f>Budget!A193</f>
        <v>JH/HS SOCIAL STUDIES BENEFITS</v>
      </c>
      <c r="B241" s="5" t="e">
        <f>Budget!#REF!</f>
        <v>#REF!</v>
      </c>
    </row>
    <row r="242" spans="1:2" x14ac:dyDescent="0.2">
      <c r="A242" s="2" t="str">
        <f>Budget!A194</f>
        <v>JH/HS SOCIAL STUDIES FIELD TRIP</v>
      </c>
      <c r="B242" s="5" t="e">
        <f>Budget!#REF!</f>
        <v>#REF!</v>
      </c>
    </row>
    <row r="243" spans="1:2" x14ac:dyDescent="0.2">
      <c r="A243" s="2" t="str">
        <f>Budget!A195</f>
        <v>JH/HS SOCIAL STUDIES SUPPLIES</v>
      </c>
      <c r="B243" s="5" t="e">
        <f>Budget!#REF!</f>
        <v>#REF!</v>
      </c>
    </row>
    <row r="244" spans="1:2" x14ac:dyDescent="0.2">
      <c r="A244" s="2" t="str">
        <f>Budget!A196</f>
        <v>JH/HS SOCIAL STUDIES TEXTS</v>
      </c>
      <c r="B244" s="5" t="e">
        <f>Budget!#REF!</f>
        <v>#REF!</v>
      </c>
    </row>
    <row r="245" spans="1:2" x14ac:dyDescent="0.2">
      <c r="A245" s="2" t="str">
        <f>Budget!A197</f>
        <v>JH/HS OUT OF DISTRICT SE STUDENT - PRIVATE SOURCE</v>
      </c>
      <c r="B245" s="5" t="e">
        <f>Budget!#REF!</f>
        <v>#REF!</v>
      </c>
    </row>
    <row r="246" spans="1:2" x14ac:dyDescent="0.2">
      <c r="A246" s="2" t="e">
        <f>Budget!#REF!</f>
        <v>#REF!</v>
      </c>
      <c r="B246" s="5" t="e">
        <f>Budget!#REF!</f>
        <v>#REF!</v>
      </c>
    </row>
    <row r="247" spans="1:2" x14ac:dyDescent="0.2">
      <c r="A247" s="2" t="str">
        <f>Budget!A198</f>
        <v>JH/HS SPECIAL ED TRAVEL</v>
      </c>
      <c r="B247" s="4" t="e">
        <f>Budget!#REF!</f>
        <v>#REF!</v>
      </c>
    </row>
    <row r="248" spans="1:2" x14ac:dyDescent="0.2">
      <c r="A248" s="2" t="str">
        <f>Budget!A199</f>
        <v>JH/HS SPECIAL ED SUPPLIES</v>
      </c>
      <c r="B248" s="4" t="e">
        <f>Budget!#REF!</f>
        <v>#REF!</v>
      </c>
    </row>
    <row r="249" spans="1:2" x14ac:dyDescent="0.2">
      <c r="A249" s="2" t="str">
        <f>Budget!A200</f>
        <v>JH/HS SPECIAL ED TEXTS</v>
      </c>
      <c r="B249" s="4" t="e">
        <f>Budget!#REF!</f>
        <v>#REF!</v>
      </c>
    </row>
    <row r="250" spans="1:2" x14ac:dyDescent="0.2">
      <c r="A250" s="2" t="str">
        <f>Budget!A201</f>
        <v>JH/HS SPECIAL ED TECHNOLOGY</v>
      </c>
      <c r="B250" s="4" t="e">
        <f>Budget!#REF!</f>
        <v>#REF!</v>
      </c>
    </row>
    <row r="251" spans="1:2" x14ac:dyDescent="0.2">
      <c r="A251" s="2" t="str">
        <f>Budget!A202</f>
        <v>JH/HS SPECIAL ED EQUIPMENT</v>
      </c>
      <c r="B251" s="4" t="e">
        <f>Budget!#REF!</f>
        <v>#REF!</v>
      </c>
    </row>
    <row r="252" spans="1:2" x14ac:dyDescent="0.2">
      <c r="A252" s="2" t="str">
        <f>Budget!A203</f>
        <v>JH/HS COACHING SALARIES</v>
      </c>
      <c r="B252" s="4" t="e">
        <f>Budget!#REF!</f>
        <v>#REF!</v>
      </c>
    </row>
    <row r="253" spans="1:2" x14ac:dyDescent="0.2">
      <c r="A253" s="2" t="str">
        <f>Budget!A204</f>
        <v>JH/HS EMPLOYEE ATH WORKERS SALARIES</v>
      </c>
      <c r="B253" s="4" t="e">
        <f>Budget!#REF!</f>
        <v>#REF!</v>
      </c>
    </row>
    <row r="254" spans="1:2" x14ac:dyDescent="0.2">
      <c r="A254" s="2" t="str">
        <f>Budget!A205</f>
        <v>JH/HS COACHING BENEFITS</v>
      </c>
      <c r="B254" s="4" t="e">
        <f>Budget!#REF!</f>
        <v>#REF!</v>
      </c>
    </row>
    <row r="255" spans="1:2" x14ac:dyDescent="0.2">
      <c r="A255" s="2" t="str">
        <f>Budget!A206</f>
        <v>JH/HS EMPLOYEE ATH WORKERS BENEFITS</v>
      </c>
      <c r="B255" s="4" t="e">
        <f>Budget!#REF!</f>
        <v>#REF!</v>
      </c>
    </row>
    <row r="256" spans="1:2" x14ac:dyDescent="0.2">
      <c r="A256" s="2" t="str">
        <f>Budget!A207</f>
        <v>JH/HS ATHLETICS PURCHASED SERVICES</v>
      </c>
      <c r="B256" s="4" t="e">
        <f>Budget!#REF!</f>
        <v>#REF!</v>
      </c>
    </row>
    <row r="257" spans="1:3" x14ac:dyDescent="0.2">
      <c r="A257" s="2" t="str">
        <f>Budget!A208</f>
        <v>JH/HS ATHLETIC DIRECTOR TELEPHONE</v>
      </c>
      <c r="B257" s="4" t="e">
        <f>Budget!#REF!</f>
        <v>#REF!</v>
      </c>
    </row>
    <row r="258" spans="1:3" x14ac:dyDescent="0.2">
      <c r="A258" s="2" t="str">
        <f>Budget!A209</f>
        <v>JH/HS ATHLETICS TRAVEL</v>
      </c>
      <c r="B258" s="4" t="e">
        <f>Budget!#REF!</f>
        <v>#REF!</v>
      </c>
    </row>
    <row r="259" spans="1:3" x14ac:dyDescent="0.2">
      <c r="A259" s="2" t="str">
        <f>Budget!A210</f>
        <v>JH/HS ATHLETICS TRAVEL IN STATE</v>
      </c>
      <c r="B259" s="4" t="e">
        <f>Budget!#REF!</f>
        <v>#REF!</v>
      </c>
    </row>
    <row r="260" spans="1:3" x14ac:dyDescent="0.2">
      <c r="A260" s="2" t="str">
        <f>Budget!A211</f>
        <v>JH/HS ATHLETICS SUPPLIES</v>
      </c>
      <c r="B260" s="4" t="e">
        <f>Budget!#REF!</f>
        <v>#REF!</v>
      </c>
    </row>
    <row r="261" spans="1:3" x14ac:dyDescent="0.2">
      <c r="A261" s="2" t="str">
        <f>Budget!A212</f>
        <v>JH/HS ATHLETICS EQUIPMENT PURCHASED</v>
      </c>
      <c r="B261" s="4" t="e">
        <f>Budget!#REF!</f>
        <v>#REF!</v>
      </c>
      <c r="C261" s="5"/>
    </row>
    <row r="262" spans="1:3" x14ac:dyDescent="0.2">
      <c r="A262" s="2" t="str">
        <f>Budget!A213</f>
        <v>JH/HS ATHLETICS DUES &amp; FEES</v>
      </c>
      <c r="B262" s="4" t="e">
        <f>Budget!#REF!</f>
        <v>#REF!</v>
      </c>
    </row>
    <row r="263" spans="1:3" x14ac:dyDescent="0.2">
      <c r="A263" s="2" t="e">
        <f>Budget!#REF!</f>
        <v>#REF!</v>
      </c>
      <c r="B263" s="4" t="e">
        <f>Budget!#REF!</f>
        <v>#REF!</v>
      </c>
    </row>
    <row r="264" spans="1:3" x14ac:dyDescent="0.2">
      <c r="A264" s="2" t="e">
        <f>Budget!#REF!</f>
        <v>#REF!</v>
      </c>
      <c r="B264" s="4" t="e">
        <f>Budget!#REF!</f>
        <v>#REF!</v>
      </c>
    </row>
    <row r="265" spans="1:3" x14ac:dyDescent="0.2">
      <c r="A265" s="2" t="e">
        <f>Budget!#REF!</f>
        <v>#REF!</v>
      </c>
      <c r="B265" s="4" t="e">
        <f>Budget!#REF!</f>
        <v>#REF!</v>
      </c>
    </row>
    <row r="266" spans="1:3" x14ac:dyDescent="0.2">
      <c r="A266" s="7" t="e">
        <f>Budget!#REF!</f>
        <v>#REF!</v>
      </c>
      <c r="B266" s="4" t="e">
        <f>Budget!#REF!</f>
        <v>#REF!</v>
      </c>
    </row>
    <row r="267" spans="1:3" x14ac:dyDescent="0.2">
      <c r="A267" s="2" t="e">
        <f>Budget!#REF!</f>
        <v>#REF!</v>
      </c>
      <c r="B267" s="5" t="e">
        <f>Budget!#REF!</f>
        <v>#REF!</v>
      </c>
    </row>
    <row r="268" spans="1:3" x14ac:dyDescent="0.2">
      <c r="A268" s="2" t="e">
        <f>Budget!#REF!</f>
        <v>#REF!</v>
      </c>
      <c r="B268" s="5" t="e">
        <f>Budget!#REF!</f>
        <v>#REF!</v>
      </c>
    </row>
    <row r="269" spans="1:3" x14ac:dyDescent="0.2">
      <c r="A269" s="2" t="str">
        <f>Budget!A215</f>
        <v>JH/HS SECRETARY SALARIES</v>
      </c>
      <c r="B269" s="5" t="e">
        <f>Budget!#REF!</f>
        <v>#REF!</v>
      </c>
    </row>
    <row r="270" spans="1:3" x14ac:dyDescent="0.2">
      <c r="A270" s="2" t="str">
        <f>Budget!A216</f>
        <v>JH/HS SECRETARY BENEFITS</v>
      </c>
      <c r="B270" s="5" t="e">
        <f>Budget!#REF!</f>
        <v>#REF!</v>
      </c>
    </row>
    <row r="271" spans="1:3" x14ac:dyDescent="0.2">
      <c r="A271" s="2" t="str">
        <f>Budget!A217</f>
        <v>JH/HS GUIDANCE SUPPLIES</v>
      </c>
      <c r="B271" s="4" t="e">
        <f>Budget!#REF!</f>
        <v>#REF!</v>
      </c>
    </row>
    <row r="272" spans="1:3" x14ac:dyDescent="0.2">
      <c r="A272" s="2" t="str">
        <f>Budget!A218</f>
        <v>JH/HS LIBRARY SALARIES</v>
      </c>
      <c r="B272" s="4" t="e">
        <f>Budget!#REF!</f>
        <v>#REF!</v>
      </c>
    </row>
    <row r="273" spans="1:3" x14ac:dyDescent="0.2">
      <c r="A273" s="2" t="str">
        <f>Budget!A219</f>
        <v>JH/HS LIBRARY BENEFITS</v>
      </c>
      <c r="B273" s="4" t="e">
        <f>Budget!#REF!</f>
        <v>#REF!</v>
      </c>
    </row>
    <row r="274" spans="1:3" x14ac:dyDescent="0.2">
      <c r="A274" s="2" t="str">
        <f>Budget!A220</f>
        <v>JH/HS LIBRARY PURCHASED SERVICES</v>
      </c>
      <c r="B274" s="4" t="e">
        <f>Budget!#REF!</f>
        <v>#REF!</v>
      </c>
    </row>
    <row r="275" spans="1:3" x14ac:dyDescent="0.2">
      <c r="A275" s="2" t="str">
        <f>Budget!A221</f>
        <v>JH/HS LIBRARY SUPPLIES</v>
      </c>
      <c r="B275" s="4" t="e">
        <f>Budget!#REF!</f>
        <v>#REF!</v>
      </c>
    </row>
    <row r="276" spans="1:3" x14ac:dyDescent="0.2">
      <c r="A276" s="2" t="str">
        <f>Budget!A222</f>
        <v>JH/HS LIBRARY BOOKS/SUBSCRIPTIONS</v>
      </c>
      <c r="B276" s="4" t="e">
        <f>Budget!#REF!</f>
        <v>#REF!</v>
      </c>
    </row>
    <row r="277" spans="1:3" x14ac:dyDescent="0.2">
      <c r="A277" s="2" t="str">
        <f>Budget!A223</f>
        <v>JH/HS LIBRARY TECHNOLOGY SUPPLIES</v>
      </c>
      <c r="B277" s="4" t="e">
        <f>Budget!#REF!</f>
        <v>#REF!</v>
      </c>
    </row>
    <row r="278" spans="1:3" x14ac:dyDescent="0.2">
      <c r="A278" s="2" t="e">
        <f>Budget!#REF!</f>
        <v>#REF!</v>
      </c>
      <c r="B278" s="4" t="e">
        <f>Budget!#REF!</f>
        <v>#REF!</v>
      </c>
    </row>
    <row r="279" spans="1:3" x14ac:dyDescent="0.2">
      <c r="A279" s="2" t="e">
        <f>Budget!#REF!</f>
        <v>#REF!</v>
      </c>
      <c r="B279" s="4" t="e">
        <f>Budget!#REF!</f>
        <v>#REF!</v>
      </c>
    </row>
    <row r="280" spans="1:3" x14ac:dyDescent="0.2">
      <c r="A280" s="2" t="e">
        <f>Budget!#REF!</f>
        <v>#REF!</v>
      </c>
      <c r="B280" s="4" t="e">
        <f>Budget!#REF!</f>
        <v>#REF!</v>
      </c>
    </row>
    <row r="281" spans="1:3" x14ac:dyDescent="0.2">
      <c r="A281" s="2" t="e">
        <f>Budget!#REF!</f>
        <v>#REF!</v>
      </c>
      <c r="B281" s="4" t="e">
        <f>Budget!#REF!</f>
        <v>#REF!</v>
      </c>
    </row>
    <row r="282" spans="1:3" x14ac:dyDescent="0.2">
      <c r="A282" s="6" t="s">
        <v>302</v>
      </c>
      <c r="C282" s="38" t="e">
        <f>SUM(B157:B281)</f>
        <v>#REF!</v>
      </c>
    </row>
    <row r="283" spans="1:3" x14ac:dyDescent="0.2">
      <c r="A283" s="2" t="e">
        <f>Budget!#REF!</f>
        <v>#REF!</v>
      </c>
      <c r="B283" s="4" t="e">
        <f>Budget!#REF!</f>
        <v>#REF!</v>
      </c>
    </row>
    <row r="284" spans="1:3" x14ac:dyDescent="0.2">
      <c r="A284" s="2" t="e">
        <f>Budget!#REF!</f>
        <v>#REF!</v>
      </c>
      <c r="B284" s="4" t="e">
        <f>Budget!#REF!</f>
        <v>#REF!</v>
      </c>
    </row>
    <row r="285" spans="1:3" x14ac:dyDescent="0.2">
      <c r="A285" s="2" t="str">
        <f>Budget!A226</f>
        <v>CS GIFTED/TALENTED PURCHASED SERVICES</v>
      </c>
      <c r="B285" s="4" t="e">
        <f>Budget!#REF!</f>
        <v>#REF!</v>
      </c>
    </row>
    <row r="286" spans="1:3" x14ac:dyDescent="0.2">
      <c r="A286" s="2" t="str">
        <f>Budget!A227</f>
        <v>CS GIFTED/TALENTED TRAVEL</v>
      </c>
      <c r="B286" s="4" t="e">
        <f>Budget!#REF!</f>
        <v>#REF!</v>
      </c>
    </row>
    <row r="287" spans="1:3" x14ac:dyDescent="0.2">
      <c r="A287" s="2" t="str">
        <f>Budget!A228</f>
        <v>CS GIFTED/TALENTED SUPPLIES</v>
      </c>
      <c r="B287" s="4" t="e">
        <f>Budget!#REF!</f>
        <v>#REF!</v>
      </c>
    </row>
    <row r="288" spans="1:3" x14ac:dyDescent="0.2">
      <c r="A288" s="2" t="str">
        <f>Budget!A229</f>
        <v>CS DUES &amp; FEES</v>
      </c>
      <c r="B288" s="4" t="e">
        <f>Budget!#REF!</f>
        <v>#REF!</v>
      </c>
    </row>
    <row r="289" spans="1:2" x14ac:dyDescent="0.2">
      <c r="A289" s="2" t="str">
        <f>Budget!A230</f>
        <v>CS GIFTED/TALENTED DUES &amp; FEES</v>
      </c>
      <c r="B289" s="4" t="e">
        <f>Budget!#REF!</f>
        <v>#REF!</v>
      </c>
    </row>
    <row r="290" spans="1:2" x14ac:dyDescent="0.2">
      <c r="A290" s="2" t="str">
        <f>Budget!A231</f>
        <v>CS BOCES PURCHASED SERVICES</v>
      </c>
      <c r="B290" s="4" t="e">
        <f>Budget!#REF!</f>
        <v>#REF!</v>
      </c>
    </row>
    <row r="291" spans="1:2" x14ac:dyDescent="0.2">
      <c r="A291" s="2" t="str">
        <f>Budget!A232</f>
        <v>CS TECHNOLOGY SUPPLIES</v>
      </c>
      <c r="B291" s="5" t="e">
        <f>Budget!#REF!</f>
        <v>#REF!</v>
      </c>
    </row>
    <row r="292" spans="1:2" x14ac:dyDescent="0.2">
      <c r="A292" s="2" t="str">
        <f>Budget!A233</f>
        <v>CS ART TEACHER SALARIES</v>
      </c>
      <c r="B292" s="5" t="e">
        <f>Budget!#REF!</f>
        <v>#REF!</v>
      </c>
    </row>
    <row r="293" spans="1:2" x14ac:dyDescent="0.2">
      <c r="A293" s="2" t="e">
        <f>Budget!#REF!</f>
        <v>#REF!</v>
      </c>
      <c r="B293" s="4" t="e">
        <f>Budget!#REF!</f>
        <v>#REF!</v>
      </c>
    </row>
    <row r="294" spans="1:2" x14ac:dyDescent="0.2">
      <c r="A294" s="2" t="str">
        <f>Budget!A234</f>
        <v>CS ART TEACHER BENEFITS</v>
      </c>
      <c r="B294" s="4" t="e">
        <f>Budget!#REF!</f>
        <v>#REF!</v>
      </c>
    </row>
    <row r="295" spans="1:2" x14ac:dyDescent="0.2">
      <c r="A295" s="2" t="str">
        <f>Budget!A235</f>
        <v>CS PE TEACHER SALARIES</v>
      </c>
      <c r="B295" s="4" t="e">
        <f>Budget!#REF!</f>
        <v>#REF!</v>
      </c>
    </row>
    <row r="296" spans="1:2" x14ac:dyDescent="0.2">
      <c r="A296" s="2" t="str">
        <f>Budget!A236</f>
        <v>CS PE TEACHER BENEFITS</v>
      </c>
      <c r="B296" s="4" t="e">
        <f>Budget!#REF!</f>
        <v>#REF!</v>
      </c>
    </row>
    <row r="297" spans="1:2" x14ac:dyDescent="0.2">
      <c r="A297" s="2" t="str">
        <f>Budget!A237</f>
        <v>CS PE EQUIPMENT</v>
      </c>
      <c r="B297" s="4" t="e">
        <f>Budget!#REF!</f>
        <v>#REF!</v>
      </c>
    </row>
    <row r="298" spans="1:2" x14ac:dyDescent="0.2">
      <c r="A298" s="2" t="e">
        <f>Budget!#REF!</f>
        <v>#REF!</v>
      </c>
      <c r="B298" s="4" t="e">
        <f>Budget!#REF!</f>
        <v>#REF!</v>
      </c>
    </row>
    <row r="299" spans="1:2" x14ac:dyDescent="0.2">
      <c r="A299" s="2" t="str">
        <f>Budget!A238</f>
        <v>CS MUSIC TEACHER SALARIES</v>
      </c>
      <c r="B299" s="4" t="e">
        <f>Budget!#REF!</f>
        <v>#REF!</v>
      </c>
    </row>
    <row r="300" spans="1:2" x14ac:dyDescent="0.2">
      <c r="A300" s="2" t="str">
        <f>Budget!A239</f>
        <v>CS MUSIC TEACHER BENEFITS</v>
      </c>
      <c r="B300" s="4" t="e">
        <f>Budget!#REF!</f>
        <v>#REF!</v>
      </c>
    </row>
    <row r="301" spans="1:2" x14ac:dyDescent="0.2">
      <c r="A301" s="2" t="str">
        <f>Budget!A240</f>
        <v>CS SE TEACHER/SUB SALARIES</v>
      </c>
      <c r="B301" s="5" t="e">
        <f>Budget!#REF!</f>
        <v>#REF!</v>
      </c>
    </row>
    <row r="302" spans="1:2" x14ac:dyDescent="0.2">
      <c r="A302" s="2" t="str">
        <f>Budget!A242</f>
        <v>CS SE TEACHER/SUB BENEFITS</v>
      </c>
      <c r="B302" s="4" t="e">
        <f>Budget!#REF!</f>
        <v>#REF!</v>
      </c>
    </row>
    <row r="303" spans="1:2" x14ac:dyDescent="0.2">
      <c r="A303" s="2" t="str">
        <f>Budget!A244</f>
        <v>CS SE PURCHASED SERVICES</v>
      </c>
      <c r="B303" s="4" t="e">
        <f>Budget!#REF!</f>
        <v>#REF!</v>
      </c>
    </row>
    <row r="304" spans="1:2" x14ac:dyDescent="0.2">
      <c r="A304" s="2" t="str">
        <f>Budget!A245</f>
        <v>CS SE TEACHER TRAVEL</v>
      </c>
      <c r="B304" s="4" t="e">
        <f>Budget!#REF!</f>
        <v>#REF!</v>
      </c>
    </row>
    <row r="305" spans="1:3" x14ac:dyDescent="0.2">
      <c r="A305" s="2" t="str">
        <f>Budget!A246</f>
        <v>CS GUIDANCE SALARIES</v>
      </c>
      <c r="B305" s="4" t="e">
        <f>Budget!#REF!</f>
        <v>#REF!</v>
      </c>
    </row>
    <row r="306" spans="1:3" x14ac:dyDescent="0.2">
      <c r="A306" s="2" t="str">
        <f>Budget!A247</f>
        <v>CS GUIDANCE BENEFITS</v>
      </c>
      <c r="B306" s="4" t="e">
        <f>Budget!#REF!</f>
        <v>#REF!</v>
      </c>
    </row>
    <row r="307" spans="1:3" x14ac:dyDescent="0.2">
      <c r="A307" s="2" t="e">
        <f>Budget!#REF!</f>
        <v>#REF!</v>
      </c>
      <c r="B307" s="5" t="e">
        <f>Budget!#REF!</f>
        <v>#REF!</v>
      </c>
    </row>
    <row r="308" spans="1:3" x14ac:dyDescent="0.2">
      <c r="A308" s="2" t="e">
        <f>Budget!#REF!</f>
        <v>#REF!</v>
      </c>
      <c r="B308" s="4" t="e">
        <f>Budget!#REF!</f>
        <v>#REF!</v>
      </c>
    </row>
    <row r="309" spans="1:3" x14ac:dyDescent="0.2">
      <c r="A309" s="2" t="str">
        <f>Budget!A248</f>
        <v>CS DECEMBER BONUS</v>
      </c>
      <c r="B309" s="5" t="e">
        <f>Budget!#REF!</f>
        <v>#REF!</v>
      </c>
    </row>
    <row r="310" spans="1:3" x14ac:dyDescent="0.2">
      <c r="A310" s="2" t="str">
        <f>Budget!A249</f>
        <v xml:space="preserve">CS DECEMBER BONUS BENEFITS </v>
      </c>
      <c r="B310" s="5" t="e">
        <f>Budget!#REF!</f>
        <v>#REF!</v>
      </c>
    </row>
    <row r="311" spans="1:3" x14ac:dyDescent="0.2">
      <c r="A311" s="2" t="e">
        <f>Budget!#REF!</f>
        <v>#REF!</v>
      </c>
      <c r="B311" s="5" t="e">
        <f>Budget!#REF!</f>
        <v>#REF!</v>
      </c>
    </row>
    <row r="312" spans="1:3" x14ac:dyDescent="0.2">
      <c r="A312" s="2" t="e">
        <f>Budget!#REF!</f>
        <v>#REF!</v>
      </c>
      <c r="B312" s="4" t="e">
        <f>Budget!#REF!</f>
        <v>#REF!</v>
      </c>
    </row>
    <row r="313" spans="1:3" x14ac:dyDescent="0.2">
      <c r="A313" s="2" t="str">
        <f>Budget!A250</f>
        <v>CS TITLE II PURCHASE SERVICES</v>
      </c>
      <c r="B313" s="4" t="e">
        <f>Budget!#REF!</f>
        <v>#REF!</v>
      </c>
    </row>
    <row r="314" spans="1:3" x14ac:dyDescent="0.2">
      <c r="A314" s="2" t="str">
        <f>Budget!A251</f>
        <v>CS ADVERTISING</v>
      </c>
      <c r="B314" s="4" t="e">
        <f>Budget!#REF!</f>
        <v>#REF!</v>
      </c>
    </row>
    <row r="315" spans="1:3" x14ac:dyDescent="0.2">
      <c r="A315" s="2" t="str">
        <f>Budget!A252</f>
        <v xml:space="preserve">CS PROF DEV </v>
      </c>
      <c r="B315" s="4" t="e">
        <f>Budget!#REF!</f>
        <v>#REF!</v>
      </c>
    </row>
    <row r="316" spans="1:3" x14ac:dyDescent="0.2">
      <c r="A316" s="2" t="e">
        <f>Budget!#REF!</f>
        <v>#REF!</v>
      </c>
      <c r="B316" s="4" t="e">
        <f>Budget!#REF!</f>
        <v>#REF!</v>
      </c>
    </row>
    <row r="317" spans="1:3" x14ac:dyDescent="0.2">
      <c r="A317" s="2" t="e">
        <f>Budget!#REF!</f>
        <v>#REF!</v>
      </c>
      <c r="B317" s="5" t="e">
        <f>Budget!#REF!</f>
        <v>#REF!</v>
      </c>
    </row>
    <row r="318" spans="1:3" x14ac:dyDescent="0.2">
      <c r="A318" s="2" t="str">
        <f>Budget!A253</f>
        <v>CS TITLE IV</v>
      </c>
      <c r="B318" s="4" t="e">
        <f>Budget!#REF!</f>
        <v>#REF!</v>
      </c>
    </row>
    <row r="319" spans="1:3" x14ac:dyDescent="0.2">
      <c r="A319" s="2" t="e">
        <f>Budget!#REF!</f>
        <v>#REF!</v>
      </c>
      <c r="B319" s="4" t="e">
        <f>Budget!#REF!</f>
        <v>#REF!</v>
      </c>
      <c r="C319" s="5"/>
    </row>
    <row r="320" spans="1:3" x14ac:dyDescent="0.2">
      <c r="A320" s="2" t="str">
        <f>Budget!A254</f>
        <v>CS PROF DEV, CLERICAL TRAVEL</v>
      </c>
      <c r="B320" s="5" t="e">
        <f>Budget!#REF!</f>
        <v>#REF!</v>
      </c>
      <c r="C320" s="5"/>
    </row>
    <row r="321" spans="1:3" x14ac:dyDescent="0.2">
      <c r="A321" s="2" t="str">
        <f>Budget!A255</f>
        <v>CS PROF DEV, BOOKKEEPER TRAVEL</v>
      </c>
      <c r="B321" s="5" t="e">
        <f>Budget!#REF!</f>
        <v>#REF!</v>
      </c>
      <c r="C321" s="5"/>
    </row>
    <row r="322" spans="1:3" x14ac:dyDescent="0.2">
      <c r="A322" s="2" t="str">
        <f>Budget!A256</f>
        <v>CS PROF DEV SUPPLIES</v>
      </c>
      <c r="B322" s="5" t="e">
        <f>Budget!#REF!</f>
        <v>#REF!</v>
      </c>
      <c r="C322" s="5"/>
    </row>
    <row r="323" spans="1:3" x14ac:dyDescent="0.2">
      <c r="A323" s="2" t="str">
        <f>Budget!A257</f>
        <v>CS TITLE II EISENHOWER GRANT (REAP) SUPPLIES</v>
      </c>
      <c r="B323" s="5" t="e">
        <f>Budget!#REF!</f>
        <v>#REF!</v>
      </c>
      <c r="C323" s="5"/>
    </row>
    <row r="324" spans="1:3" x14ac:dyDescent="0.2">
      <c r="A324" s="2" t="str">
        <f>Budget!A258</f>
        <v>CS TECHNOLOGY SUPPLIES</v>
      </c>
      <c r="B324" s="5" t="e">
        <f>Budget!#REF!</f>
        <v>#REF!</v>
      </c>
      <c r="C324" s="5"/>
    </row>
    <row r="325" spans="1:3" x14ac:dyDescent="0.2">
      <c r="A325" s="2" t="str">
        <f>Budget!A259</f>
        <v>CS CDE PAYBACK</v>
      </c>
      <c r="B325" s="4" t="e">
        <f>Budget!#REF!</f>
        <v>#REF!</v>
      </c>
    </row>
    <row r="326" spans="1:3" x14ac:dyDescent="0.2">
      <c r="A326" s="2" t="e">
        <f>Budget!#REF!</f>
        <v>#REF!</v>
      </c>
      <c r="B326" s="4" t="e">
        <f>Budget!#REF!</f>
        <v>#REF!</v>
      </c>
    </row>
    <row r="327" spans="1:3" x14ac:dyDescent="0.2">
      <c r="A327" s="2" t="e">
        <f>Budget!#REF!</f>
        <v>#REF!</v>
      </c>
      <c r="B327" s="4" t="e">
        <f>Budget!#REF!</f>
        <v>#REF!</v>
      </c>
    </row>
    <row r="328" spans="1:3" x14ac:dyDescent="0.2">
      <c r="A328" s="2" t="e">
        <f>Budget!#REF!</f>
        <v>#REF!</v>
      </c>
      <c r="B328" s="4" t="e">
        <f>Budget!#REF!</f>
        <v>#REF!</v>
      </c>
    </row>
    <row r="329" spans="1:3" x14ac:dyDescent="0.2">
      <c r="A329" s="2" t="e">
        <f>Budget!#REF!</f>
        <v>#REF!</v>
      </c>
      <c r="B329" s="5" t="e">
        <f>Budget!#REF!</f>
        <v>#REF!</v>
      </c>
    </row>
    <row r="330" spans="1:3" x14ac:dyDescent="0.2">
      <c r="A330" s="2" t="e">
        <f>Budget!#REF!</f>
        <v>#REF!</v>
      </c>
      <c r="B330" s="4" t="e">
        <f>Budget!#REF!</f>
        <v>#REF!</v>
      </c>
    </row>
    <row r="331" spans="1:3" x14ac:dyDescent="0.2">
      <c r="A331" s="2" t="e">
        <f>Budget!#REF!</f>
        <v>#REF!</v>
      </c>
      <c r="B331" s="5" t="e">
        <f>Budget!#REF!</f>
        <v>#REF!</v>
      </c>
    </row>
    <row r="332" spans="1:3" x14ac:dyDescent="0.2">
      <c r="A332" s="2" t="e">
        <f>Budget!#REF!</f>
        <v>#REF!</v>
      </c>
      <c r="B332" s="4" t="e">
        <f>Budget!#REF!</f>
        <v>#REF!</v>
      </c>
    </row>
    <row r="333" spans="1:3" x14ac:dyDescent="0.2">
      <c r="A333" s="2" t="e">
        <f>Budget!#REF!</f>
        <v>#REF!</v>
      </c>
      <c r="B333" s="4" t="e">
        <f>Budget!#REF!</f>
        <v>#REF!</v>
      </c>
    </row>
    <row r="334" spans="1:3" x14ac:dyDescent="0.2">
      <c r="A334" s="2" t="e">
        <f>Budget!#REF!</f>
        <v>#REF!</v>
      </c>
      <c r="B334" s="4" t="e">
        <f>Budget!#REF!</f>
        <v>#REF!</v>
      </c>
    </row>
    <row r="335" spans="1:3" x14ac:dyDescent="0.2">
      <c r="A335" s="7" t="str">
        <f>Budget!A260</f>
        <v>DISTRICT STAFF RECRUITMENT TRAVEL</v>
      </c>
      <c r="B335" s="4" t="e">
        <f>Budget!#REF!</f>
        <v>#REF!</v>
      </c>
    </row>
    <row r="336" spans="1:3" x14ac:dyDescent="0.2">
      <c r="A336" s="10" t="e">
        <f>Budget!#REF!</f>
        <v>#REF!</v>
      </c>
      <c r="B336" s="4" t="e">
        <f>Budget!#REF!</f>
        <v>#REF!</v>
      </c>
    </row>
    <row r="337" spans="1:3" x14ac:dyDescent="0.2">
      <c r="A337" s="10" t="e">
        <f>Budget!#REF!</f>
        <v>#REF!</v>
      </c>
      <c r="B337" s="4" t="e">
        <f>Budget!#REF!</f>
        <v>#REF!</v>
      </c>
    </row>
    <row r="338" spans="1:3" x14ac:dyDescent="0.2">
      <c r="A338" s="10" t="str">
        <f>Budget!A261</f>
        <v>CS PURCHASED SERVICES</v>
      </c>
      <c r="B338" s="4" t="e">
        <f>Budget!#REF!</f>
        <v>#REF!</v>
      </c>
    </row>
    <row r="339" spans="1:3" x14ac:dyDescent="0.2">
      <c r="A339" s="10" t="e">
        <f>Budget!#REF!</f>
        <v>#REF!</v>
      </c>
      <c r="B339" s="4" t="e">
        <f>Budget!#REF!</f>
        <v>#REF!</v>
      </c>
    </row>
    <row r="340" spans="1:3" x14ac:dyDescent="0.2">
      <c r="A340" s="2" t="e">
        <f>Budget!#REF!</f>
        <v>#REF!</v>
      </c>
      <c r="B340" s="4" t="e">
        <f>Budget!#REF!</f>
        <v>#REF!</v>
      </c>
    </row>
    <row r="341" spans="1:3" x14ac:dyDescent="0.2">
      <c r="A341" s="2" t="e">
        <f>Budget!#REF!</f>
        <v>#REF!</v>
      </c>
      <c r="B341" s="4" t="e">
        <f>Budget!#REF!</f>
        <v>#REF!</v>
      </c>
    </row>
    <row r="342" spans="1:3" x14ac:dyDescent="0.2">
      <c r="A342" s="2" t="str">
        <f>Budget!A270</f>
        <v>TECHNOLOGY ADMINISTRATOR SALARIES</v>
      </c>
      <c r="B342" s="5" t="e">
        <f>Budget!#REF!</f>
        <v>#REF!</v>
      </c>
    </row>
    <row r="343" spans="1:3" x14ac:dyDescent="0.2">
      <c r="A343" s="2" t="str">
        <f>Budget!A271</f>
        <v>TECHNOLOGY ADMINISTRATOR BENEFITS</v>
      </c>
      <c r="B343" s="4" t="e">
        <f>Budget!#REF!</f>
        <v>#REF!</v>
      </c>
    </row>
    <row r="344" spans="1:3" x14ac:dyDescent="0.2">
      <c r="A344" s="2" t="str">
        <f>Budget!A272</f>
        <v>TECHNOLOGY WORKERS COMPENSATION</v>
      </c>
      <c r="B344" s="4" t="e">
        <f>Budget!#REF!</f>
        <v>#REF!</v>
      </c>
    </row>
    <row r="345" spans="1:3" x14ac:dyDescent="0.2">
      <c r="A345" s="2" t="str">
        <f>Budget!A273</f>
        <v>TECHNOLOGY PURCHASED SERVICES</v>
      </c>
      <c r="B345" s="4" t="e">
        <f>Budget!#REF!</f>
        <v>#REF!</v>
      </c>
    </row>
    <row r="346" spans="1:3" x14ac:dyDescent="0.2">
      <c r="A346" s="2" t="str">
        <f>Budget!A274</f>
        <v>TECHNOLOGY CELLULAR PHONE</v>
      </c>
      <c r="B346" s="4" t="e">
        <f>Budget!#REF!</f>
        <v>#REF!</v>
      </c>
    </row>
    <row r="347" spans="1:3" x14ac:dyDescent="0.2">
      <c r="A347" s="2" t="str">
        <f>Budget!A275</f>
        <v>TECHNOLOGY ADMINISTRATOR TRAVEL</v>
      </c>
      <c r="B347" s="4" t="e">
        <f>Budget!#REF!</f>
        <v>#REF!</v>
      </c>
    </row>
    <row r="348" spans="1:3" x14ac:dyDescent="0.2">
      <c r="A348" s="2" t="str">
        <f>Budget!A276</f>
        <v>TECHNOLOGY SUPPLIES</v>
      </c>
      <c r="B348" s="4" t="e">
        <f>Budget!#REF!</f>
        <v>#REF!</v>
      </c>
    </row>
    <row r="349" spans="1:3" x14ac:dyDescent="0.2">
      <c r="A349" s="6" t="s">
        <v>301</v>
      </c>
      <c r="C349" s="38" t="e">
        <f>SUM(B283:B348)</f>
        <v>#REF!</v>
      </c>
    </row>
    <row r="350" spans="1:3" x14ac:dyDescent="0.2">
      <c r="A350" s="2" t="str">
        <f>Budget!A278</f>
        <v>BOARD OF ED WORKERS COMPENSATION</v>
      </c>
      <c r="B350" s="4" t="e">
        <f>Budget!#REF!</f>
        <v>#REF!</v>
      </c>
    </row>
    <row r="351" spans="1:3" x14ac:dyDescent="0.2">
      <c r="A351" s="2" t="str">
        <f>Budget!A279</f>
        <v>BOARD OF ED PURCHASED SERVICES</v>
      </c>
      <c r="B351" s="5" t="e">
        <f>Budget!#REF!</f>
        <v>#REF!</v>
      </c>
    </row>
    <row r="352" spans="1:3" x14ac:dyDescent="0.2">
      <c r="A352" s="2" t="str">
        <f>Budget!A280</f>
        <v>BOARD OF ED TRAVEL</v>
      </c>
      <c r="B352" s="4" t="e">
        <f>Budget!#REF!</f>
        <v>#REF!</v>
      </c>
    </row>
    <row r="353" spans="1:2" x14ac:dyDescent="0.2">
      <c r="A353" s="2" t="str">
        <f>Budget!A281</f>
        <v>BOARD OF ED SUPPLIES</v>
      </c>
      <c r="B353" s="4" t="e">
        <f>Budget!#REF!</f>
        <v>#REF!</v>
      </c>
    </row>
    <row r="354" spans="1:2" x14ac:dyDescent="0.2">
      <c r="A354" s="2" t="e">
        <f>Budget!#REF!</f>
        <v>#REF!</v>
      </c>
      <c r="B354" s="5" t="e">
        <f>Budget!#REF!</f>
        <v>#REF!</v>
      </c>
    </row>
    <row r="355" spans="1:2" x14ac:dyDescent="0.2">
      <c r="A355" s="2" t="str">
        <f>Budget!A282</f>
        <v>BOARD OF ED DUES/FEES</v>
      </c>
      <c r="B355" s="4" t="e">
        <f>Budget!#REF!</f>
        <v>#REF!</v>
      </c>
    </row>
    <row r="356" spans="1:2" x14ac:dyDescent="0.2">
      <c r="A356" s="2" t="str">
        <f>Budget!A283</f>
        <v>SUPERINTENDENT SALARIES</v>
      </c>
      <c r="B356" s="5" t="e">
        <f>Budget!#REF!</f>
        <v>#REF!</v>
      </c>
    </row>
    <row r="357" spans="1:2" x14ac:dyDescent="0.2">
      <c r="A357" s="2" t="str">
        <f>Budget!A284</f>
        <v>SUPERINTENDENT BENEFITS</v>
      </c>
      <c r="B357" s="5" t="e">
        <f>Budget!#REF!</f>
        <v>#REF!</v>
      </c>
    </row>
    <row r="358" spans="1:2" x14ac:dyDescent="0.2">
      <c r="A358" s="2" t="e">
        <f>Budget!#REF!</f>
        <v>#REF!</v>
      </c>
      <c r="B358" s="5" t="e">
        <f>Budget!#REF!</f>
        <v>#REF!</v>
      </c>
    </row>
    <row r="359" spans="1:2" x14ac:dyDescent="0.2">
      <c r="A359" s="2" t="str">
        <f>Budget!A285</f>
        <v>SUPERINTENDENT CELLULAR PHONES</v>
      </c>
      <c r="B359" s="4" t="e">
        <f>Budget!#REF!</f>
        <v>#REF!</v>
      </c>
    </row>
    <row r="360" spans="1:2" x14ac:dyDescent="0.2">
      <c r="A360" s="2" t="str">
        <f>Budget!A286</f>
        <v>SUPERINTENDENT TRAVEL</v>
      </c>
      <c r="B360" s="5" t="e">
        <f>Budget!#REF!</f>
        <v>#REF!</v>
      </c>
    </row>
    <row r="361" spans="1:2" x14ac:dyDescent="0.2">
      <c r="A361" s="2" t="str">
        <f>Budget!A287</f>
        <v>SUPERINTENDENT SUPPLIES</v>
      </c>
      <c r="B361" s="4" t="e">
        <f>Budget!#REF!</f>
        <v>#REF!</v>
      </c>
    </row>
    <row r="362" spans="1:2" x14ac:dyDescent="0.2">
      <c r="A362" s="2" t="str">
        <f>Budget!A288</f>
        <v>SUPERINTENDENT DUES/FEES</v>
      </c>
      <c r="B362" s="5" t="e">
        <f>Budget!#REF!</f>
        <v>#REF!</v>
      </c>
    </row>
    <row r="363" spans="1:2" x14ac:dyDescent="0.2">
      <c r="A363" s="2" t="e">
        <f>Budget!#REF!</f>
        <v>#REF!</v>
      </c>
      <c r="B363" s="5" t="e">
        <f>Budget!#REF!</f>
        <v>#REF!</v>
      </c>
    </row>
    <row r="364" spans="1:2" x14ac:dyDescent="0.2">
      <c r="A364" s="2" t="e">
        <f>Budget!#REF!</f>
        <v>#REF!</v>
      </c>
      <c r="B364" s="4" t="e">
        <f>Budget!#REF!</f>
        <v>#REF!</v>
      </c>
    </row>
    <row r="365" spans="1:2" x14ac:dyDescent="0.2">
      <c r="A365" s="2" t="e">
        <f>Budget!#REF!</f>
        <v>#REF!</v>
      </c>
      <c r="B365" s="4" t="e">
        <f>Budget!#REF!</f>
        <v>#REF!</v>
      </c>
    </row>
    <row r="366" spans="1:2" x14ac:dyDescent="0.2">
      <c r="A366" s="2" t="str">
        <f>Budget!A289</f>
        <v>PRINCIPAL SALARIES</v>
      </c>
      <c r="B366" s="4" t="e">
        <f>Budget!#REF!</f>
        <v>#REF!</v>
      </c>
    </row>
    <row r="367" spans="1:2" x14ac:dyDescent="0.2">
      <c r="A367" s="2" t="str">
        <f>Budget!A290</f>
        <v>PRINCIPAL BENEFITS</v>
      </c>
      <c r="B367" s="5" t="e">
        <f>Budget!#REF!</f>
        <v>#REF!</v>
      </c>
    </row>
    <row r="368" spans="1:2" x14ac:dyDescent="0.2">
      <c r="A368" s="2" t="str">
        <f>Budget!A291</f>
        <v>PRINCIPAL CELL PHONE</v>
      </c>
      <c r="B368" s="5" t="e">
        <f>Budget!#REF!</f>
        <v>#REF!</v>
      </c>
    </row>
    <row r="369" spans="1:3" s="7" customFormat="1" x14ac:dyDescent="0.2">
      <c r="A369" s="2" t="str">
        <f>Budget!A292</f>
        <v>PRINCIPAL TRAVEL</v>
      </c>
      <c r="B369" s="4" t="e">
        <f>Budget!#REF!</f>
        <v>#REF!</v>
      </c>
      <c r="C369" s="52"/>
    </row>
    <row r="370" spans="1:3" s="7" customFormat="1" x14ac:dyDescent="0.2">
      <c r="A370" s="2" t="str">
        <f>Budget!A293</f>
        <v>PRINCIPAL SUPPLIES</v>
      </c>
      <c r="B370" s="5" t="e">
        <f>Budget!#REF!</f>
        <v>#REF!</v>
      </c>
      <c r="C370" s="52"/>
    </row>
    <row r="371" spans="1:3" s="7" customFormat="1" x14ac:dyDescent="0.2">
      <c r="A371" s="2" t="str">
        <f>Budget!A294</f>
        <v>PRINCIPAL DUES/FEES</v>
      </c>
      <c r="B371" s="4" t="e">
        <f>Budget!#REF!</f>
        <v>#REF!</v>
      </c>
      <c r="C371" s="52"/>
    </row>
    <row r="372" spans="1:3" s="7" customFormat="1" x14ac:dyDescent="0.2">
      <c r="A372" s="2" t="str">
        <f>Budget!A296</f>
        <v>BOOKKEEPER SALARIES</v>
      </c>
      <c r="B372" s="5" t="e">
        <f>Budget!#REF!</f>
        <v>#REF!</v>
      </c>
      <c r="C372" s="52"/>
    </row>
    <row r="373" spans="1:3" s="7" customFormat="1" x14ac:dyDescent="0.2">
      <c r="A373" s="2" t="str">
        <f>Budget!A297</f>
        <v>BOOKKEEPER BENEFITS</v>
      </c>
      <c r="B373" s="4" t="e">
        <f>Budget!#REF!</f>
        <v>#REF!</v>
      </c>
      <c r="C373" s="52"/>
    </row>
    <row r="374" spans="1:3" s="7" customFormat="1" x14ac:dyDescent="0.2">
      <c r="A374" s="2" t="str">
        <f>Budget!A298</f>
        <v>DISTRICT PROFESSIONAL STAFF WORKERS COMPENSATION</v>
      </c>
      <c r="B374" s="5" t="e">
        <f>Budget!#REF!</f>
        <v>#REF!</v>
      </c>
      <c r="C374" s="52"/>
    </row>
    <row r="375" spans="1:3" s="7" customFormat="1" x14ac:dyDescent="0.2">
      <c r="A375" s="2" t="e">
        <f>Budget!#REF!</f>
        <v>#REF!</v>
      </c>
      <c r="B375" s="5" t="e">
        <f>Budget!#REF!</f>
        <v>#REF!</v>
      </c>
      <c r="C375" s="52"/>
    </row>
    <row r="376" spans="1:3" x14ac:dyDescent="0.2">
      <c r="A376" s="2" t="e">
        <f>Budget!#REF!</f>
        <v>#REF!</v>
      </c>
      <c r="B376" s="5" t="e">
        <f>Budget!#REF!</f>
        <v>#REF!</v>
      </c>
    </row>
    <row r="377" spans="1:3" x14ac:dyDescent="0.2">
      <c r="A377" s="2" t="e">
        <f>Budget!#REF!</f>
        <v>#REF!</v>
      </c>
      <c r="B377" s="4" t="e">
        <f>Budget!#REF!</f>
        <v>#REF!</v>
      </c>
      <c r="C377" s="5"/>
    </row>
    <row r="378" spans="1:3" x14ac:dyDescent="0.2">
      <c r="A378" s="2" t="e">
        <f>Budget!#REF!</f>
        <v>#REF!</v>
      </c>
      <c r="B378" s="4" t="e">
        <f>Budget!#REF!</f>
        <v>#REF!</v>
      </c>
    </row>
    <row r="379" spans="1:3" x14ac:dyDescent="0.2">
      <c r="A379" s="7" t="e">
        <f>Budget!#REF!</f>
        <v>#REF!</v>
      </c>
      <c r="B379" s="4" t="e">
        <f>Budget!#REF!</f>
        <v>#REF!</v>
      </c>
    </row>
    <row r="380" spans="1:3" x14ac:dyDescent="0.2">
      <c r="A380" s="7" t="e">
        <f>Budget!#REF!</f>
        <v>#REF!</v>
      </c>
      <c r="B380" s="5" t="e">
        <f>Budget!#REF!</f>
        <v>#REF!</v>
      </c>
    </row>
    <row r="381" spans="1:3" x14ac:dyDescent="0.2">
      <c r="A381" s="2" t="e">
        <f>Budget!#REF!</f>
        <v>#REF!</v>
      </c>
      <c r="B381" s="4" t="e">
        <f>Budget!#REF!</f>
        <v>#REF!</v>
      </c>
    </row>
    <row r="382" spans="1:3" x14ac:dyDescent="0.2">
      <c r="A382" s="6" t="s">
        <v>151</v>
      </c>
      <c r="C382" s="38" t="e">
        <f>SUM(B350:B381)</f>
        <v>#REF!</v>
      </c>
    </row>
    <row r="383" spans="1:3" x14ac:dyDescent="0.2">
      <c r="A383" s="2" t="str">
        <f>Budget!A300</f>
        <v>MAINTENANCE SALARIES</v>
      </c>
      <c r="B383" s="5" t="e">
        <f>Budget!#REF!</f>
        <v>#REF!</v>
      </c>
    </row>
    <row r="384" spans="1:3" x14ac:dyDescent="0.2">
      <c r="A384" s="2" t="str">
        <f>Budget!A301</f>
        <v>MAINTENANCE ADD'L STIPEND</v>
      </c>
      <c r="B384" s="4" t="e">
        <f>Budget!#REF!</f>
        <v>#REF!</v>
      </c>
    </row>
    <row r="385" spans="1:3" x14ac:dyDescent="0.2">
      <c r="A385" s="2" t="str">
        <f>Budget!A302</f>
        <v>MAINTENANCE BENEFITS</v>
      </c>
      <c r="B385" s="4" t="e">
        <f>Budget!#REF!</f>
        <v>#REF!</v>
      </c>
    </row>
    <row r="386" spans="1:3" x14ac:dyDescent="0.2">
      <c r="A386" s="2" t="str">
        <f>Budget!A303</f>
        <v>MAINTENANCE WORKERS COMPENSATION</v>
      </c>
      <c r="B386" s="4" t="e">
        <f>Budget!#REF!</f>
        <v>#REF!</v>
      </c>
    </row>
    <row r="387" spans="1:3" x14ac:dyDescent="0.2">
      <c r="A387" s="2" t="str">
        <f>Budget!A304</f>
        <v>MAINTENANCE PURCHASED SERVICES</v>
      </c>
      <c r="B387" s="5" t="e">
        <f>Budget!#REF!</f>
        <v>#REF!</v>
      </c>
    </row>
    <row r="388" spans="1:3" x14ac:dyDescent="0.2">
      <c r="A388" s="2" t="str">
        <f>Budget!A305</f>
        <v>MAINTENANCE DISPOSAL SERVICE</v>
      </c>
      <c r="B388" s="4" t="e">
        <f>Budget!#REF!</f>
        <v>#REF!</v>
      </c>
    </row>
    <row r="389" spans="1:3" x14ac:dyDescent="0.2">
      <c r="A389" s="2" t="str">
        <f>Budget!A307</f>
        <v>MAINTENANCE SUPPLIES</v>
      </c>
      <c r="B389" s="5" t="e">
        <f>Budget!#REF!</f>
        <v>#REF!</v>
      </c>
    </row>
    <row r="390" spans="1:3" x14ac:dyDescent="0.2">
      <c r="A390" s="2" t="str">
        <f>Budget!A308</f>
        <v>MAINT VEHICLE FUEL/REP</v>
      </c>
      <c r="B390" s="4" t="e">
        <f>Budget!#REF!</f>
        <v>#REF!</v>
      </c>
    </row>
    <row r="391" spans="1:3" x14ac:dyDescent="0.2">
      <c r="A391" s="2" t="str">
        <f>Budget!A309</f>
        <v>MAINT DISTRICT HOUSE PURCHASED SERVICES</v>
      </c>
      <c r="B391" s="4" t="e">
        <f>Budget!#REF!</f>
        <v>#REF!</v>
      </c>
      <c r="C391" s="5"/>
    </row>
    <row r="392" spans="1:3" x14ac:dyDescent="0.2">
      <c r="A392" s="2" t="str">
        <f>Budget!A310</f>
        <v>MAINT DISTRICT HOUSE WATER</v>
      </c>
      <c r="B392" s="5" t="e">
        <f>Budget!#REF!</f>
        <v>#REF!</v>
      </c>
    </row>
    <row r="393" spans="1:3" x14ac:dyDescent="0.2">
      <c r="A393" s="2" t="str">
        <f>Budget!A311</f>
        <v>MAINT DISTRICT HOUSE SUPPLIES</v>
      </c>
      <c r="B393" s="4" t="e">
        <f>Budget!#REF!</f>
        <v>#REF!</v>
      </c>
    </row>
    <row r="394" spans="1:3" x14ac:dyDescent="0.2">
      <c r="A394" s="2" t="str">
        <f>Budget!A312</f>
        <v>MAINT DISTRICT HOUSE CAPITAL OUTLAY</v>
      </c>
      <c r="B394" s="4" t="e">
        <f>Budget!#REF!</f>
        <v>#REF!</v>
      </c>
    </row>
    <row r="395" spans="1:3" x14ac:dyDescent="0.2">
      <c r="A395" s="6" t="s">
        <v>304</v>
      </c>
      <c r="C395" s="38" t="e">
        <f>SUM(B383:B394)</f>
        <v>#REF!</v>
      </c>
    </row>
    <row r="396" spans="1:3" x14ac:dyDescent="0.2">
      <c r="A396" s="2" t="str">
        <f>Budget!A314</f>
        <v>DRIVER SALARIES, NONREIMBURSEABLE</v>
      </c>
      <c r="B396" s="4" t="e">
        <f>Budget!#REF!</f>
        <v>#REF!</v>
      </c>
    </row>
    <row r="397" spans="1:3" x14ac:dyDescent="0.2">
      <c r="A397" s="2" t="str">
        <f>Budget!A315</f>
        <v>TRANSPORTATION SALARIES</v>
      </c>
      <c r="B397" s="4" t="e">
        <f>Budget!#REF!</f>
        <v>#REF!</v>
      </c>
    </row>
    <row r="398" spans="1:3" x14ac:dyDescent="0.2">
      <c r="A398" s="2" t="e">
        <f>Budget!#REF!</f>
        <v>#REF!</v>
      </c>
      <c r="B398" s="5" t="e">
        <f>Budget!#REF!</f>
        <v>#REF!</v>
      </c>
    </row>
    <row r="399" spans="1:3" x14ac:dyDescent="0.2">
      <c r="A399" s="2" t="str">
        <f>Budget!A316</f>
        <v>DRIVER BENEFITS, NONREIMBURSEABLE</v>
      </c>
      <c r="B399" s="4" t="e">
        <f>Budget!#REF!</f>
        <v>#REF!</v>
      </c>
    </row>
    <row r="400" spans="1:3" x14ac:dyDescent="0.2">
      <c r="A400" s="2" t="str">
        <f>Budget!A317</f>
        <v>TRANSPORTATION BENEFITS</v>
      </c>
      <c r="B400" s="5" t="e">
        <f>Budget!#REF!</f>
        <v>#REF!</v>
      </c>
    </row>
    <row r="401" spans="1:3" x14ac:dyDescent="0.2">
      <c r="A401" s="2" t="str">
        <f>Budget!A318</f>
        <v>TRANSPORTATION WORKERS COMPENSATION</v>
      </c>
      <c r="B401" s="4" t="e">
        <f>Budget!#REF!</f>
        <v>#REF!</v>
      </c>
    </row>
    <row r="402" spans="1:3" x14ac:dyDescent="0.2">
      <c r="A402" s="2" t="str">
        <f>Budget!A319</f>
        <v>TRANSPORTATION PURCHASED SERVICES</v>
      </c>
      <c r="B402" s="4" t="e">
        <f>Budget!#REF!</f>
        <v>#REF!</v>
      </c>
    </row>
    <row r="403" spans="1:3" x14ac:dyDescent="0.2">
      <c r="A403" s="2" t="str">
        <f>Budget!A320</f>
        <v>TRANSPORTATION TELEPHONES</v>
      </c>
      <c r="B403" s="4" t="e">
        <f>Budget!#REF!</f>
        <v>#REF!</v>
      </c>
    </row>
    <row r="404" spans="1:3" x14ac:dyDescent="0.2">
      <c r="A404" s="2" t="str">
        <f>Budget!A321</f>
        <v>DRIVER TRAVEL, NONREIMBURSEABLE</v>
      </c>
      <c r="B404" s="4" t="e">
        <f>Budget!#REF!</f>
        <v>#REF!</v>
      </c>
    </row>
    <row r="405" spans="1:3" x14ac:dyDescent="0.2">
      <c r="A405" s="2" t="str">
        <f>Budget!A322</f>
        <v>TRANSPORTATION TRAVEL &amp; REGISTRATION</v>
      </c>
      <c r="B405" s="5" t="e">
        <f>Budget!#REF!</f>
        <v>#REF!</v>
      </c>
    </row>
    <row r="406" spans="1:3" x14ac:dyDescent="0.2">
      <c r="A406" s="2" t="str">
        <f>Budget!A323</f>
        <v>TRANSPORTATION SUPPLIES</v>
      </c>
      <c r="B406" s="5" t="e">
        <f>Budget!#REF!</f>
        <v>#REF!</v>
      </c>
    </row>
    <row r="407" spans="1:3" x14ac:dyDescent="0.2">
      <c r="A407" s="2" t="str">
        <f>Budget!A325</f>
        <v>TRANSPORTATION FUEL</v>
      </c>
      <c r="B407" s="4" t="e">
        <f>Budget!#REF!</f>
        <v>#REF!</v>
      </c>
    </row>
    <row r="408" spans="1:3" x14ac:dyDescent="0.2">
      <c r="A408" s="2" t="str">
        <f>Budget!A326</f>
        <v>TRANSPORTATION NON-REIMBURSED VEHICLES</v>
      </c>
      <c r="B408" s="4" t="e">
        <f>Budget!#REF!</f>
        <v>#REF!</v>
      </c>
    </row>
    <row r="409" spans="1:3" x14ac:dyDescent="0.2">
      <c r="A409" s="2" t="str">
        <f>Budget!A327</f>
        <v>TRANSPORTATION REIMBURSED VEHICLES</v>
      </c>
      <c r="B409" s="4" t="e">
        <f>Budget!#REF!</f>
        <v>#REF!</v>
      </c>
    </row>
    <row r="410" spans="1:3" x14ac:dyDescent="0.2">
      <c r="A410" s="6" t="s">
        <v>303</v>
      </c>
      <c r="C410" s="38" t="e">
        <f>SUM(B396:B409)</f>
        <v>#REF!</v>
      </c>
    </row>
    <row r="411" spans="1:3" x14ac:dyDescent="0.2">
      <c r="A411" s="2" t="str">
        <f>Budget!A329</f>
        <v>ADMINISTRATIVE ELECTION SERVICES</v>
      </c>
      <c r="B411" s="4" t="e">
        <f>Budget!#REF!</f>
        <v>#REF!</v>
      </c>
    </row>
    <row r="412" spans="1:3" x14ac:dyDescent="0.2">
      <c r="A412" s="2" t="str">
        <f>Budget!A330</f>
        <v>ADMINISTRATIVE LEGAL SERVICES</v>
      </c>
      <c r="B412" s="4" t="e">
        <f>Budget!#REF!</f>
        <v>#REF!</v>
      </c>
    </row>
    <row r="413" spans="1:3" x14ac:dyDescent="0.2">
      <c r="A413" s="2" t="str">
        <f>Budget!A331</f>
        <v>ADMINISTRATIVE AUDIT SERVICES</v>
      </c>
      <c r="B413" s="4" t="e">
        <f>Budget!#REF!</f>
        <v>#REF!</v>
      </c>
    </row>
    <row r="414" spans="1:3" x14ac:dyDescent="0.2">
      <c r="A414" s="2" t="str">
        <f>Budget!A332</f>
        <v>ADMINISTRATIVE DISTRICT TREASURER FEES</v>
      </c>
      <c r="B414" s="4" t="e">
        <f>Budget!#REF!</f>
        <v>#REF!</v>
      </c>
    </row>
    <row r="415" spans="1:3" x14ac:dyDescent="0.2">
      <c r="A415" s="2" t="e">
        <f>Budget!#REF!</f>
        <v>#REF!</v>
      </c>
      <c r="B415" s="4" t="e">
        <f>Budget!#REF!</f>
        <v>#REF!</v>
      </c>
    </row>
    <row r="416" spans="1:3" x14ac:dyDescent="0.2">
      <c r="A416" s="2" t="str">
        <f>Budget!A333</f>
        <v>ACCOUNTABILITY PURCHASED SERVICES</v>
      </c>
      <c r="B416" s="4" t="e">
        <f>Budget!#REF!</f>
        <v>#REF!</v>
      </c>
    </row>
    <row r="417" spans="1:3" x14ac:dyDescent="0.2">
      <c r="A417" s="7" t="str">
        <f>Budget!A334</f>
        <v>ACCOUNTABILITY SUPPLIES</v>
      </c>
      <c r="B417" s="4" t="e">
        <f>Budget!#REF!</f>
        <v>#REF!</v>
      </c>
    </row>
    <row r="418" spans="1:3" x14ac:dyDescent="0.2">
      <c r="A418" s="6" t="s">
        <v>305</v>
      </c>
      <c r="C418" s="50" t="e">
        <f>SUM(B411:B417)</f>
        <v>#REF!</v>
      </c>
    </row>
    <row r="419" spans="1:3" x14ac:dyDescent="0.2">
      <c r="A419" s="6" t="s">
        <v>247</v>
      </c>
      <c r="B419" s="51"/>
      <c r="C419" s="38" t="e">
        <f>SUM(C125:C418)</f>
        <v>#REF!</v>
      </c>
    </row>
    <row r="420" spans="1:3" x14ac:dyDescent="0.2">
      <c r="C420" s="4"/>
    </row>
    <row r="421" spans="1:3" x14ac:dyDescent="0.2">
      <c r="A421" s="6" t="s">
        <v>248</v>
      </c>
      <c r="C421" s="38" t="e">
        <f>C44-C419</f>
        <v>#REF!</v>
      </c>
    </row>
    <row r="422" spans="1:3" x14ac:dyDescent="0.2">
      <c r="A422" s="6"/>
    </row>
    <row r="423" spans="1:3" x14ac:dyDescent="0.2">
      <c r="A423" s="6"/>
    </row>
    <row r="424" spans="1:3" x14ac:dyDescent="0.2">
      <c r="A424" s="7" t="str">
        <f>Budget!A341</f>
        <v>INSURANCE FUND BEGINNING FUND BALANCE</v>
      </c>
      <c r="C424" s="4" t="e">
        <f>Budget!#REF!</f>
        <v>#REF!</v>
      </c>
    </row>
    <row r="425" spans="1:3" x14ac:dyDescent="0.2">
      <c r="A425" s="7" t="str">
        <f>Budget!A342</f>
        <v>INSURANCE FUND INVESTMENT INTEREST</v>
      </c>
      <c r="B425" s="4" t="e">
        <f>Budget!#REF!</f>
        <v>#REF!</v>
      </c>
    </row>
    <row r="426" spans="1:3" x14ac:dyDescent="0.2">
      <c r="A426" s="2" t="str">
        <f>Budget!A343</f>
        <v>INSURANCE FUND TRANSFER FROM GF</v>
      </c>
      <c r="B426" s="5" t="e">
        <f>Budget!#REF!</f>
        <v>#REF!</v>
      </c>
    </row>
    <row r="427" spans="1:3" x14ac:dyDescent="0.2">
      <c r="A427" s="2" t="str">
        <f>Budget!A344</f>
        <v>INSURANCE CLAIMS CSDSIP</v>
      </c>
      <c r="B427" s="4" t="e">
        <f>Budget!#REF!</f>
        <v>#REF!</v>
      </c>
    </row>
    <row r="428" spans="1:3" x14ac:dyDescent="0.2">
      <c r="A428" s="6" t="s">
        <v>249</v>
      </c>
      <c r="C428" s="50" t="e">
        <f>SUM(B424:B427)</f>
        <v>#REF!</v>
      </c>
    </row>
    <row r="429" spans="1:3" x14ac:dyDescent="0.2">
      <c r="A429" s="6" t="s">
        <v>250</v>
      </c>
      <c r="C429" s="5" t="e">
        <f>SUM(C424:C428)</f>
        <v>#REF!</v>
      </c>
    </row>
    <row r="430" spans="1:3" x14ac:dyDescent="0.2">
      <c r="A430" s="6"/>
    </row>
    <row r="431" spans="1:3" x14ac:dyDescent="0.2">
      <c r="A431" s="7" t="str">
        <f>Budget!A347</f>
        <v>LIABILITY INSURANCE</v>
      </c>
      <c r="B431" s="4" t="e">
        <f>Budget!#REF!</f>
        <v>#REF!</v>
      </c>
    </row>
    <row r="432" spans="1:3" x14ac:dyDescent="0.2">
      <c r="A432" s="2" t="str">
        <f>Budget!A348</f>
        <v>PROPERTY INSURANCE</v>
      </c>
      <c r="B432" s="4" t="e">
        <f>Budget!#REF!</f>
        <v>#REF!</v>
      </c>
    </row>
    <row r="433" spans="1:3" x14ac:dyDescent="0.2">
      <c r="A433" s="2" t="str">
        <f>Budget!A349</f>
        <v>TRANSPORTATION/AUTO FLEET INSURANCE</v>
      </c>
      <c r="B433" s="4" t="e">
        <f>Budget!#REF!</f>
        <v>#REF!</v>
      </c>
    </row>
    <row r="434" spans="1:3" x14ac:dyDescent="0.2">
      <c r="A434" s="2" t="e">
        <f>Budget!#REF!</f>
        <v>#REF!</v>
      </c>
      <c r="B434" s="5" t="e">
        <f>Budget!#REF!</f>
        <v>#REF!</v>
      </c>
    </row>
    <row r="435" spans="1:3" x14ac:dyDescent="0.2">
      <c r="A435" s="2" t="str">
        <f>Budget!A350</f>
        <v>BOND INSURANCE</v>
      </c>
      <c r="B435" s="5" t="e">
        <f>Budget!#REF!</f>
        <v>#REF!</v>
      </c>
    </row>
    <row r="436" spans="1:3" x14ac:dyDescent="0.2">
      <c r="A436" s="2" t="str">
        <f>Budget!A351</f>
        <v xml:space="preserve">OTHER INSURANCE - CRIME </v>
      </c>
      <c r="B436" s="4" t="e">
        <f>Budget!#REF!</f>
        <v>#REF!</v>
      </c>
    </row>
    <row r="437" spans="1:3" x14ac:dyDescent="0.2">
      <c r="A437" s="2" t="str">
        <f>Budget!A353</f>
        <v>PROPERTY CLAIMS</v>
      </c>
      <c r="B437" s="4" t="e">
        <f>Budget!#REF!</f>
        <v>#REF!</v>
      </c>
    </row>
    <row r="438" spans="1:3" x14ac:dyDescent="0.2">
      <c r="A438" s="6" t="s">
        <v>251</v>
      </c>
      <c r="C438" s="5" t="e">
        <f>SUM(B431:B436)</f>
        <v>#REF!</v>
      </c>
    </row>
    <row r="439" spans="1:3" x14ac:dyDescent="0.2">
      <c r="A439" s="6"/>
      <c r="C439" s="5"/>
    </row>
    <row r="440" spans="1:3" x14ac:dyDescent="0.2">
      <c r="A440" s="6" t="s">
        <v>252</v>
      </c>
      <c r="C440" s="5" t="e">
        <f>C429-C438</f>
        <v>#REF!</v>
      </c>
    </row>
    <row r="443" spans="1:3" x14ac:dyDescent="0.2">
      <c r="A443" s="2" t="e">
        <f>Budget!#REF!</f>
        <v>#REF!</v>
      </c>
      <c r="B443" s="5" t="e">
        <f>Budget!#REF!</f>
        <v>#REF!</v>
      </c>
    </row>
    <row r="444" spans="1:3" x14ac:dyDescent="0.2">
      <c r="A444" s="2" t="e">
        <f>Budget!#REF!</f>
        <v>#REF!</v>
      </c>
      <c r="B444" s="5" t="e">
        <f>Budget!#REF!</f>
        <v>#REF!</v>
      </c>
    </row>
    <row r="445" spans="1:3" x14ac:dyDescent="0.2">
      <c r="A445" s="2" t="e">
        <f>Budget!#REF!</f>
        <v>#REF!</v>
      </c>
      <c r="B445" s="5" t="e">
        <f>Budget!#REF!</f>
        <v>#REF!</v>
      </c>
    </row>
    <row r="446" spans="1:3" x14ac:dyDescent="0.2">
      <c r="A446" s="2" t="e">
        <f>Budget!#REF!</f>
        <v>#REF!</v>
      </c>
      <c r="B446" s="4" t="e">
        <f>Budget!#REF!</f>
        <v>#REF!</v>
      </c>
    </row>
    <row r="447" spans="1:3" x14ac:dyDescent="0.2">
      <c r="A447" s="2" t="e">
        <f>Budget!#REF!</f>
        <v>#REF!</v>
      </c>
      <c r="B447" s="4" t="e">
        <f>Budget!#REF!</f>
        <v>#REF!</v>
      </c>
    </row>
    <row r="448" spans="1:3" x14ac:dyDescent="0.2">
      <c r="A448" s="6" t="s">
        <v>253</v>
      </c>
      <c r="C448" s="5" t="e">
        <f>SUM(B443:B447)</f>
        <v>#REF!</v>
      </c>
    </row>
    <row r="449" spans="1:2" x14ac:dyDescent="0.2">
      <c r="A449" s="6"/>
      <c r="B449" s="51"/>
    </row>
    <row r="450" spans="1:2" x14ac:dyDescent="0.2">
      <c r="A450" s="2" t="e">
        <f>Budget!#REF!</f>
        <v>#REF!</v>
      </c>
      <c r="B450" s="4" t="e">
        <f>Budget!#REF!</f>
        <v>#REF!</v>
      </c>
    </row>
    <row r="451" spans="1:2" x14ac:dyDescent="0.2">
      <c r="A451" s="2" t="e">
        <f>Budget!#REF!</f>
        <v>#REF!</v>
      </c>
      <c r="B451" s="4" t="e">
        <f>Budget!#REF!</f>
        <v>#REF!</v>
      </c>
    </row>
    <row r="452" spans="1:2" x14ac:dyDescent="0.2">
      <c r="A452" s="2" t="e">
        <f>Budget!#REF!</f>
        <v>#REF!</v>
      </c>
      <c r="B452" s="4" t="e">
        <f>Budget!#REF!</f>
        <v>#REF!</v>
      </c>
    </row>
    <row r="453" spans="1:2" x14ac:dyDescent="0.2">
      <c r="A453" s="2" t="e">
        <f>Budget!#REF!</f>
        <v>#REF!</v>
      </c>
      <c r="B453" s="4" t="e">
        <f>Budget!#REF!</f>
        <v>#REF!</v>
      </c>
    </row>
    <row r="454" spans="1:2" x14ac:dyDescent="0.2">
      <c r="A454" s="2" t="e">
        <f>Budget!#REF!</f>
        <v>#REF!</v>
      </c>
      <c r="B454" s="4" t="e">
        <f>Budget!#REF!</f>
        <v>#REF!</v>
      </c>
    </row>
    <row r="455" spans="1:2" x14ac:dyDescent="0.2">
      <c r="A455" s="2" t="e">
        <f>Budget!#REF!</f>
        <v>#REF!</v>
      </c>
      <c r="B455" s="5" t="e">
        <f>Budget!#REF!</f>
        <v>#REF!</v>
      </c>
    </row>
    <row r="456" spans="1:2" x14ac:dyDescent="0.2">
      <c r="A456" s="2" t="e">
        <f>Budget!#REF!</f>
        <v>#REF!</v>
      </c>
      <c r="B456" s="5" t="e">
        <f>Budget!#REF!</f>
        <v>#REF!</v>
      </c>
    </row>
    <row r="457" spans="1:2" x14ac:dyDescent="0.2">
      <c r="A457" s="2" t="e">
        <f>Budget!#REF!</f>
        <v>#REF!</v>
      </c>
      <c r="B457" s="4" t="e">
        <f>Budget!#REF!</f>
        <v>#REF!</v>
      </c>
    </row>
    <row r="458" spans="1:2" x14ac:dyDescent="0.2">
      <c r="A458" s="2" t="e">
        <f>Budget!#REF!</f>
        <v>#REF!</v>
      </c>
      <c r="B458" s="4" t="e">
        <f>Budget!#REF!</f>
        <v>#REF!</v>
      </c>
    </row>
    <row r="459" spans="1:2" x14ac:dyDescent="0.2">
      <c r="A459" s="2" t="e">
        <f>Budget!#REF!</f>
        <v>#REF!</v>
      </c>
      <c r="B459" s="4" t="e">
        <f>Budget!#REF!</f>
        <v>#REF!</v>
      </c>
    </row>
    <row r="460" spans="1:2" x14ac:dyDescent="0.2">
      <c r="A460" s="2" t="e">
        <f>Budget!#REF!</f>
        <v>#REF!</v>
      </c>
      <c r="B460" s="4" t="e">
        <f>Budget!#REF!</f>
        <v>#REF!</v>
      </c>
    </row>
    <row r="461" spans="1:2" x14ac:dyDescent="0.2">
      <c r="A461" s="2" t="e">
        <f>Budget!#REF!</f>
        <v>#REF!</v>
      </c>
      <c r="B461" s="5" t="e">
        <f>Budget!#REF!</f>
        <v>#REF!</v>
      </c>
    </row>
    <row r="462" spans="1:2" x14ac:dyDescent="0.2">
      <c r="A462" s="2" t="e">
        <f>Budget!#REF!</f>
        <v>#REF!</v>
      </c>
      <c r="B462" s="4" t="e">
        <f>Budget!#REF!</f>
        <v>#REF!</v>
      </c>
    </row>
    <row r="463" spans="1:2" x14ac:dyDescent="0.2">
      <c r="A463" s="2" t="e">
        <f>Budget!#REF!</f>
        <v>#REF!</v>
      </c>
      <c r="B463" s="4" t="e">
        <f>Budget!#REF!</f>
        <v>#REF!</v>
      </c>
    </row>
    <row r="464" spans="1:2" x14ac:dyDescent="0.2">
      <c r="A464" s="2" t="e">
        <f>Budget!#REF!</f>
        <v>#REF!</v>
      </c>
      <c r="B464" s="4" t="e">
        <f>Budget!#REF!</f>
        <v>#REF!</v>
      </c>
    </row>
    <row r="465" spans="1:3" x14ac:dyDescent="0.2">
      <c r="A465" s="2" t="e">
        <f>Budget!#REF!</f>
        <v>#REF!</v>
      </c>
      <c r="B465" s="5" t="e">
        <f>Budget!#REF!</f>
        <v>#REF!</v>
      </c>
    </row>
    <row r="466" spans="1:3" x14ac:dyDescent="0.2">
      <c r="A466" s="2" t="e">
        <f>Budget!#REF!</f>
        <v>#REF!</v>
      </c>
      <c r="B466" s="4" t="e">
        <f>Budget!#REF!</f>
        <v>#REF!</v>
      </c>
    </row>
    <row r="467" spans="1:3" x14ac:dyDescent="0.2">
      <c r="A467" s="2" t="e">
        <f>Budget!#REF!</f>
        <v>#REF!</v>
      </c>
      <c r="B467" s="4" t="e">
        <f>Budget!#REF!</f>
        <v>#REF!</v>
      </c>
    </row>
    <row r="468" spans="1:3" x14ac:dyDescent="0.2">
      <c r="A468" s="2" t="e">
        <f>Budget!#REF!</f>
        <v>#REF!</v>
      </c>
      <c r="B468" s="4" t="e">
        <f>Budget!#REF!</f>
        <v>#REF!</v>
      </c>
    </row>
    <row r="469" spans="1:3" x14ac:dyDescent="0.2">
      <c r="A469" s="2" t="e">
        <f>Budget!#REF!</f>
        <v>#REF!</v>
      </c>
      <c r="B469" s="4" t="e">
        <f>Budget!#REF!</f>
        <v>#REF!</v>
      </c>
    </row>
    <row r="470" spans="1:3" x14ac:dyDescent="0.2">
      <c r="A470" s="2" t="e">
        <f>Budget!#REF!</f>
        <v>#REF!</v>
      </c>
      <c r="B470" s="4" t="e">
        <f>Budget!#REF!</f>
        <v>#REF!</v>
      </c>
    </row>
    <row r="471" spans="1:3" x14ac:dyDescent="0.2">
      <c r="A471" s="2" t="e">
        <f>Budget!#REF!</f>
        <v>#REF!</v>
      </c>
      <c r="B471" s="4" t="e">
        <f>Budget!#REF!</f>
        <v>#REF!</v>
      </c>
    </row>
    <row r="472" spans="1:3" x14ac:dyDescent="0.2">
      <c r="A472" s="6" t="s">
        <v>254</v>
      </c>
      <c r="C472" s="50" t="e">
        <f>SUM(B450:B471)</f>
        <v>#REF!</v>
      </c>
    </row>
    <row r="473" spans="1:3" x14ac:dyDescent="0.2">
      <c r="A473" s="6"/>
      <c r="C473" s="53"/>
    </row>
    <row r="474" spans="1:3" x14ac:dyDescent="0.2">
      <c r="A474" s="6" t="s">
        <v>255</v>
      </c>
      <c r="C474" s="36" t="e">
        <f>C448-C472</f>
        <v>#REF!</v>
      </c>
    </row>
    <row r="475" spans="1:3" x14ac:dyDescent="0.2">
      <c r="A475" s="6"/>
    </row>
    <row r="477" spans="1:3" x14ac:dyDescent="0.2">
      <c r="A477" s="2" t="str">
        <f>Budget!A357</f>
        <v>CAPITAL RESERVE BEGINNING FUND BAL</v>
      </c>
      <c r="C477" s="4" t="e">
        <f>Budget!#REF!</f>
        <v>#REF!</v>
      </c>
    </row>
    <row r="478" spans="1:3" x14ac:dyDescent="0.2">
      <c r="A478" s="2" t="str">
        <f>Budget!A358</f>
        <v xml:space="preserve">CAPITAL RESERVE INTEREST &amp; MISC </v>
      </c>
      <c r="B478" s="4" t="e">
        <f>Budget!#REF!</f>
        <v>#REF!</v>
      </c>
    </row>
    <row r="479" spans="1:3" x14ac:dyDescent="0.2">
      <c r="A479" s="2" t="str">
        <f>Budget!A360</f>
        <v>CAPITAL RESERVE SRLR GRANT</v>
      </c>
      <c r="B479" s="4" t="e">
        <f>Budget!#REF!</f>
        <v>#REF!</v>
      </c>
    </row>
    <row r="480" spans="1:3" x14ac:dyDescent="0.2">
      <c r="A480" s="2" t="str">
        <f>Budget!A361</f>
        <v>CAPITAL RESERVE TRANSFER FROM GF</v>
      </c>
      <c r="B480" s="4" t="e">
        <f>Budget!#REF!</f>
        <v>#REF!</v>
      </c>
    </row>
    <row r="481" spans="1:3" x14ac:dyDescent="0.2">
      <c r="A481" s="6" t="s">
        <v>256</v>
      </c>
      <c r="C481" s="50" t="e">
        <f>SUM(B477:B480)</f>
        <v>#REF!</v>
      </c>
    </row>
    <row r="482" spans="1:3" x14ac:dyDescent="0.2">
      <c r="A482" s="6" t="s">
        <v>257</v>
      </c>
      <c r="B482" s="51"/>
      <c r="C482" s="38" t="e">
        <f>SUM(C477:C481)</f>
        <v>#REF!</v>
      </c>
    </row>
    <row r="484" spans="1:3" x14ac:dyDescent="0.2">
      <c r="A484" s="2" t="str">
        <f>Budget!A364</f>
        <v>CAPITAL RESERVE IMPROVEMENTS</v>
      </c>
      <c r="B484" s="4" t="e">
        <f>Budget!#REF!</f>
        <v>#REF!</v>
      </c>
    </row>
    <row r="485" spans="1:3" x14ac:dyDescent="0.2">
      <c r="A485" s="2" t="str">
        <f>Budget!A366</f>
        <v>CAPITAL RESERVE EQUIPMENT</v>
      </c>
      <c r="B485" s="4" t="e">
        <f>Budget!#REF!</f>
        <v>#REF!</v>
      </c>
    </row>
    <row r="486" spans="1:3" x14ac:dyDescent="0.2">
      <c r="A486" s="2" t="str">
        <f>Budget!A367</f>
        <v>CAPITAL RESERVE VEHICLE PURCHASES</v>
      </c>
      <c r="B486" s="4" t="e">
        <f>Budget!#REF!</f>
        <v>#REF!</v>
      </c>
    </row>
    <row r="487" spans="1:3" x14ac:dyDescent="0.2">
      <c r="A487" s="6" t="s">
        <v>258</v>
      </c>
      <c r="C487" s="5" t="e">
        <f>SUM(B484:B486)</f>
        <v>#REF!</v>
      </c>
    </row>
    <row r="488" spans="1:3" x14ac:dyDescent="0.2">
      <c r="A488" s="6"/>
      <c r="C488" s="5"/>
    </row>
    <row r="489" spans="1:3" x14ac:dyDescent="0.2">
      <c r="A489" s="6" t="s">
        <v>259</v>
      </c>
      <c r="B489" s="51"/>
      <c r="C489" s="36" t="e">
        <f>C482-C487</f>
        <v>#REF!</v>
      </c>
    </row>
    <row r="490" spans="1:3" x14ac:dyDescent="0.2">
      <c r="A490" s="6"/>
      <c r="B490" s="51"/>
      <c r="C490" s="54"/>
    </row>
    <row r="491" spans="1:3" x14ac:dyDescent="0.2">
      <c r="A491" s="6"/>
    </row>
    <row r="492" spans="1:3" x14ac:dyDescent="0.2">
      <c r="A492" s="7" t="str">
        <f>Budget!A373</f>
        <v>BOND FUND BEGINNING FUND BALANCE</v>
      </c>
      <c r="C492" s="4" t="e">
        <f>Budget!#REF!</f>
        <v>#REF!</v>
      </c>
    </row>
    <row r="493" spans="1:3" x14ac:dyDescent="0.2">
      <c r="A493" s="7" t="str">
        <f>Budget!A374</f>
        <v>BOND FUND PROPERTY TAXES</v>
      </c>
      <c r="B493" s="4" t="e">
        <f>Budget!#REF!</f>
        <v>#REF!</v>
      </c>
    </row>
    <row r="494" spans="1:3" x14ac:dyDescent="0.2">
      <c r="A494" s="7" t="str">
        <f>Budget!A375</f>
        <v>BOND FUND DELINQUENT TAXES/INTEREST</v>
      </c>
      <c r="B494" s="4" t="e">
        <f>Budget!#REF!</f>
        <v>#REF!</v>
      </c>
    </row>
    <row r="495" spans="1:3" x14ac:dyDescent="0.2">
      <c r="A495" s="7" t="str">
        <f>Budget!A376</f>
        <v>BOND FUND INVESTMENT INTEREST</v>
      </c>
      <c r="B495" s="4" t="e">
        <f>Budget!#REF!</f>
        <v>#REF!</v>
      </c>
    </row>
    <row r="496" spans="1:3" x14ac:dyDescent="0.2">
      <c r="A496" s="6" t="s">
        <v>260</v>
      </c>
      <c r="C496" s="50" t="e">
        <f>SUM(B492:B495)</f>
        <v>#REF!</v>
      </c>
    </row>
    <row r="497" spans="1:3" x14ac:dyDescent="0.2">
      <c r="A497" s="6" t="s">
        <v>261</v>
      </c>
      <c r="C497" s="5" t="e">
        <f>SUM(C492:C496)</f>
        <v>#REF!</v>
      </c>
    </row>
    <row r="498" spans="1:3" x14ac:dyDescent="0.2">
      <c r="A498" s="6"/>
      <c r="B498" s="51"/>
    </row>
    <row r="499" spans="1:3" x14ac:dyDescent="0.2">
      <c r="A499" s="2" t="str">
        <f>Budget!A379</f>
        <v>BOND FUND DEBT SERVICE FEE</v>
      </c>
      <c r="B499" s="5" t="e">
        <f>Budget!#REF!</f>
        <v>#REF!</v>
      </c>
    </row>
    <row r="500" spans="1:3" x14ac:dyDescent="0.2">
      <c r="A500" s="2" t="str">
        <f>Budget!A380</f>
        <v>BOND FUND INTEREST EXPENDITURE</v>
      </c>
      <c r="B500" s="5" t="e">
        <f>Budget!#REF!</f>
        <v>#REF!</v>
      </c>
    </row>
    <row r="501" spans="1:3" x14ac:dyDescent="0.2">
      <c r="A501" s="2" t="str">
        <f>Budget!A381</f>
        <v>BOND FUND PRINCIPAL EXPENDITURE</v>
      </c>
      <c r="B501" s="4" t="e">
        <f>Budget!#REF!</f>
        <v>#REF!</v>
      </c>
    </row>
    <row r="502" spans="1:3" x14ac:dyDescent="0.2">
      <c r="A502" s="6" t="s">
        <v>262</v>
      </c>
      <c r="C502" s="5" t="e">
        <f>SUM(B499:B501)</f>
        <v>#REF!</v>
      </c>
    </row>
    <row r="503" spans="1:3" x14ac:dyDescent="0.2">
      <c r="A503" s="6"/>
      <c r="C503" s="5"/>
    </row>
    <row r="504" spans="1:3" x14ac:dyDescent="0.2">
      <c r="A504" s="6" t="s">
        <v>263</v>
      </c>
      <c r="C504" s="5" t="e">
        <f>C497-C502</f>
        <v>#REF!</v>
      </c>
    </row>
    <row r="505" spans="1:3" x14ac:dyDescent="0.2">
      <c r="A505" s="6"/>
      <c r="B505" s="51"/>
    </row>
    <row r="506" spans="1:3" x14ac:dyDescent="0.2">
      <c r="A506" s="6"/>
    </row>
    <row r="507" spans="1:3" x14ac:dyDescent="0.2">
      <c r="A507" s="2" t="str">
        <f>Budget!A387</f>
        <v>FS BEGINNING FUND BALANCE</v>
      </c>
      <c r="C507" s="4" t="e">
        <f>Budget!#REF!</f>
        <v>#REF!</v>
      </c>
    </row>
    <row r="508" spans="1:3" x14ac:dyDescent="0.2">
      <c r="A508" s="7" t="str">
        <f>Budget!A388</f>
        <v>FOOD SERVICE INTEREST</v>
      </c>
      <c r="B508" s="4" t="e">
        <f>Budget!#REF!</f>
        <v>#REF!</v>
      </c>
    </row>
    <row r="509" spans="1:3" x14ac:dyDescent="0.2">
      <c r="A509" s="2" t="str">
        <f>Budget!A390</f>
        <v>FOOD SERVICE STUDENT LUNCH SALES</v>
      </c>
      <c r="B509" s="4" t="e">
        <f>Budget!#REF!</f>
        <v>#REF!</v>
      </c>
    </row>
    <row r="510" spans="1:3" x14ac:dyDescent="0.2">
      <c r="A510" s="2" t="str">
        <f>Budget!A391</f>
        <v>FOOD SERVICE STUDENT BREAKFAST SALES</v>
      </c>
      <c r="B510" s="4" t="e">
        <f>Budget!#REF!</f>
        <v>#REF!</v>
      </c>
    </row>
    <row r="511" spans="1:3" x14ac:dyDescent="0.2">
      <c r="A511" s="2" t="str">
        <f>Budget!A392</f>
        <v>FOOD SERVICE ADULT LUNCH SALES</v>
      </c>
      <c r="B511" s="4" t="e">
        <f>Budget!#REF!</f>
        <v>#REF!</v>
      </c>
    </row>
    <row r="512" spans="1:3" x14ac:dyDescent="0.2">
      <c r="A512" s="2" t="str">
        <f>Budget!A393</f>
        <v>FOOD SERVICE ADULT BREAKFAST SALES</v>
      </c>
      <c r="B512" s="4" t="e">
        <f>Budget!#REF!</f>
        <v>#REF!</v>
      </c>
    </row>
    <row r="513" spans="1:3" x14ac:dyDescent="0.2">
      <c r="A513" s="2" t="str">
        <f>Budget!A394</f>
        <v>FOOD SERVICE MISC INCOME</v>
      </c>
      <c r="B513" s="4" t="e">
        <f>Budget!#REF!</f>
        <v>#REF!</v>
      </c>
    </row>
    <row r="514" spans="1:3" x14ac:dyDescent="0.2">
      <c r="A514" s="2" t="str">
        <f>Budget!A395</f>
        <v>FOOD SERVICE STATE MATCH - CHILD NUTRITION</v>
      </c>
      <c r="B514" s="4" t="e">
        <f>Budget!#REF!</f>
        <v>#REF!</v>
      </c>
    </row>
    <row r="515" spans="1:3" x14ac:dyDescent="0.2">
      <c r="A515" s="2" t="str">
        <f>Budget!A398</f>
        <v>FOOD SERVICE BREAKFAST REIMBURSEMENT</v>
      </c>
      <c r="B515" s="4" t="e">
        <f>Budget!#REF!</f>
        <v>#REF!</v>
      </c>
    </row>
    <row r="516" spans="1:3" x14ac:dyDescent="0.2">
      <c r="A516" s="2" t="str">
        <f>Budget!A399</f>
        <v>FOOD SERVICE LUNCH REIMBURSEMENT</v>
      </c>
      <c r="B516" s="4" t="e">
        <f>Budget!#REF!</f>
        <v>#REF!</v>
      </c>
    </row>
    <row r="517" spans="1:3" x14ac:dyDescent="0.2">
      <c r="A517" s="2" t="str">
        <f>Budget!A400</f>
        <v>FOOD SERVICE COMMODITIES</v>
      </c>
      <c r="B517" s="4" t="e">
        <f>Budget!#REF!</f>
        <v>#REF!</v>
      </c>
    </row>
    <row r="518" spans="1:3" x14ac:dyDescent="0.2">
      <c r="A518" s="2" t="str">
        <f>Budget!A401</f>
        <v>FOOD SERVICE NUTRITION REIMBURSEMENT</v>
      </c>
      <c r="B518" s="5" t="e">
        <f>Budget!#REF!</f>
        <v>#REF!</v>
      </c>
    </row>
    <row r="519" spans="1:3" x14ac:dyDescent="0.2">
      <c r="A519" s="2" t="str">
        <f>Budget!A402</f>
        <v>FOOD SERVICE TRANSFER FROM GF</v>
      </c>
      <c r="B519" s="5" t="e">
        <f>Budget!#REF!</f>
        <v>#REF!</v>
      </c>
    </row>
    <row r="520" spans="1:3" x14ac:dyDescent="0.2">
      <c r="A520" s="6" t="s">
        <v>264</v>
      </c>
      <c r="C520" s="50" t="e">
        <f>SUM(B507:B519)</f>
        <v>#REF!</v>
      </c>
    </row>
    <row r="521" spans="1:3" x14ac:dyDescent="0.2">
      <c r="A521" s="6" t="s">
        <v>265</v>
      </c>
      <c r="C521" s="5" t="e">
        <f>SUM(C507:C520)</f>
        <v>#REF!</v>
      </c>
    </row>
    <row r="522" spans="1:3" x14ac:dyDescent="0.2">
      <c r="A522" s="6"/>
    </row>
    <row r="523" spans="1:3" x14ac:dyDescent="0.2">
      <c r="A523" s="2" t="str">
        <f>Budget!A405</f>
        <v>FOOD SERVICE BREAKFAST SALARIES</v>
      </c>
      <c r="B523" s="5" t="e">
        <f>Budget!#REF!</f>
        <v>#REF!</v>
      </c>
    </row>
    <row r="524" spans="1:3" x14ac:dyDescent="0.2">
      <c r="A524" s="2" t="str">
        <f>Budget!A406</f>
        <v>FOOD SERVICE LUNCH SALARIES</v>
      </c>
      <c r="B524" s="5" t="e">
        <f>Budget!#REF!</f>
        <v>#REF!</v>
      </c>
    </row>
    <row r="525" spans="1:3" x14ac:dyDescent="0.2">
      <c r="A525" s="2" t="e">
        <f>Budget!#REF!</f>
        <v>#REF!</v>
      </c>
      <c r="B525" s="5" t="e">
        <f>Budget!#REF!</f>
        <v>#REF!</v>
      </c>
    </row>
    <row r="526" spans="1:3" x14ac:dyDescent="0.2">
      <c r="A526" s="2" t="str">
        <f>Budget!A407</f>
        <v>FOOD SERVICE BREAKFAST BENEFITS</v>
      </c>
      <c r="B526" s="5" t="e">
        <f>Budget!#REF!</f>
        <v>#REF!</v>
      </c>
    </row>
    <row r="527" spans="1:3" x14ac:dyDescent="0.2">
      <c r="A527" s="2" t="str">
        <f>Budget!A408</f>
        <v>FOOD SERVICE LUNCH BENEFITS</v>
      </c>
      <c r="B527" s="4" t="e">
        <f>Budget!#REF!</f>
        <v>#REF!</v>
      </c>
    </row>
    <row r="528" spans="1:3" x14ac:dyDescent="0.2">
      <c r="A528" s="2" t="str">
        <f>Budget!A409</f>
        <v>FOOD SERVICE WORKERS COMPENSATION</v>
      </c>
      <c r="B528" s="4" t="e">
        <f>Budget!#REF!</f>
        <v>#REF!</v>
      </c>
    </row>
    <row r="529" spans="1:3" x14ac:dyDescent="0.2">
      <c r="A529" s="2" t="str">
        <f>Budget!A410</f>
        <v>FOOD SERVICE TECHNOLOGY SERVICES</v>
      </c>
      <c r="B529" s="4" t="e">
        <f>Budget!#REF!</f>
        <v>#REF!</v>
      </c>
    </row>
    <row r="530" spans="1:3" x14ac:dyDescent="0.2">
      <c r="A530" s="2" t="str">
        <f>Budget!A411</f>
        <v>FOOD SERVICE PURCHASED SERVICES</v>
      </c>
      <c r="B530" s="4" t="e">
        <f>Budget!#REF!</f>
        <v>#REF!</v>
      </c>
    </row>
    <row r="531" spans="1:3" x14ac:dyDescent="0.2">
      <c r="A531" s="2" t="str">
        <f>Budget!A412</f>
        <v>FOOD SERVICE FREIGHT</v>
      </c>
      <c r="B531" s="4" t="e">
        <f>Budget!#REF!</f>
        <v>#REF!</v>
      </c>
    </row>
    <row r="532" spans="1:3" x14ac:dyDescent="0.2">
      <c r="A532" s="2" t="str">
        <f>Budget!A413</f>
        <v>FOOD SERVICE TRAVEL</v>
      </c>
      <c r="B532" s="4" t="e">
        <f>Budget!#REF!</f>
        <v>#REF!</v>
      </c>
    </row>
    <row r="533" spans="1:3" x14ac:dyDescent="0.2">
      <c r="A533" s="2" t="str">
        <f>Budget!A414</f>
        <v>FOOD SERVICE CRF (Covid)</v>
      </c>
      <c r="B533" s="4" t="e">
        <f>Budget!#REF!</f>
        <v>#REF!</v>
      </c>
    </row>
    <row r="534" spans="1:3" x14ac:dyDescent="0.2">
      <c r="A534" s="2" t="str">
        <f>Budget!A415</f>
        <v>FOOD SERVICE LUNCH SUPPLIES</v>
      </c>
      <c r="B534" s="4" t="e">
        <f>Budget!#REF!</f>
        <v>#REF!</v>
      </c>
    </row>
    <row r="535" spans="1:3" x14ac:dyDescent="0.2">
      <c r="A535" s="2" t="str">
        <f>Budget!A416</f>
        <v>FOOD SERVICE BREAKFAST FOOD PURCHASES</v>
      </c>
      <c r="B535" s="4" t="e">
        <f>Budget!#REF!</f>
        <v>#REF!</v>
      </c>
    </row>
    <row r="536" spans="1:3" x14ac:dyDescent="0.2">
      <c r="A536" s="2" t="str">
        <f>Budget!A417</f>
        <v>FOOD SERVICE LUNCH FOOD PURCHASES</v>
      </c>
      <c r="B536" s="4" t="e">
        <f>Budget!#REF!</f>
        <v>#REF!</v>
      </c>
    </row>
    <row r="537" spans="1:3" x14ac:dyDescent="0.2">
      <c r="A537" s="2" t="str">
        <f>Budget!A419</f>
        <v>FOOD SERVICE BREAKFAST MILK PURCHASES</v>
      </c>
      <c r="B537" s="5" t="e">
        <f>Budget!#REF!</f>
        <v>#REF!</v>
      </c>
    </row>
    <row r="538" spans="1:3" x14ac:dyDescent="0.2">
      <c r="A538" s="2" t="str">
        <f>Budget!A420</f>
        <v>FOOD SERVICE LUNCH MILK PURCHASES</v>
      </c>
      <c r="B538" s="5" t="e">
        <f>Budget!#REF!</f>
        <v>#REF!</v>
      </c>
    </row>
    <row r="539" spans="1:3" x14ac:dyDescent="0.2">
      <c r="A539" s="2" t="str">
        <f>Budget!A421</f>
        <v>FOOD SERVICE COMMODITY PURCHASES</v>
      </c>
      <c r="B539" s="4" t="e">
        <f>Budget!#REF!</f>
        <v>#REF!</v>
      </c>
    </row>
    <row r="540" spans="1:3" x14ac:dyDescent="0.2">
      <c r="A540" s="2" t="str">
        <f>Budget!A422</f>
        <v>FOOD SERVICE DEPRECIATION</v>
      </c>
      <c r="B540" s="4" t="e">
        <f>Budget!#REF!</f>
        <v>#REF!</v>
      </c>
    </row>
    <row r="541" spans="1:3" x14ac:dyDescent="0.2">
      <c r="A541" s="6" t="s">
        <v>266</v>
      </c>
      <c r="C541" s="5" t="e">
        <f>SUM(B523:B540)</f>
        <v>#REF!</v>
      </c>
    </row>
    <row r="542" spans="1:3" x14ac:dyDescent="0.2">
      <c r="A542" s="6"/>
      <c r="C542" s="5"/>
    </row>
    <row r="543" spans="1:3" x14ac:dyDescent="0.2">
      <c r="A543" s="6" t="s">
        <v>267</v>
      </c>
      <c r="C543" s="5" t="e">
        <f>C521-C541</f>
        <v>#REF!</v>
      </c>
    </row>
    <row r="544" spans="1:3" x14ac:dyDescent="0.2">
      <c r="A544" s="6"/>
      <c r="B544" s="51"/>
    </row>
    <row r="545" spans="1:3" x14ac:dyDescent="0.2">
      <c r="A545" s="6"/>
      <c r="B545" s="51"/>
    </row>
    <row r="546" spans="1:3" x14ac:dyDescent="0.2">
      <c r="A546" s="2" t="str">
        <f>Budget!A427</f>
        <v>SCHOLARSHIP BEGINNING FUND BALANCE</v>
      </c>
      <c r="C546" s="4" t="e">
        <f>Budget!#REF!</f>
        <v>#REF!</v>
      </c>
    </row>
    <row r="547" spans="1:3" x14ac:dyDescent="0.2">
      <c r="A547" s="2" t="e">
        <f>Budget!#REF!</f>
        <v>#REF!</v>
      </c>
      <c r="B547" s="4" t="e">
        <f>Budget!#REF!</f>
        <v>#REF!</v>
      </c>
      <c r="C547" s="4"/>
    </row>
    <row r="548" spans="1:3" x14ac:dyDescent="0.2">
      <c r="A548" s="2" t="e">
        <f>Budget!#REF!</f>
        <v>#REF!</v>
      </c>
      <c r="B548" s="4" t="e">
        <f>Budget!#REF!</f>
        <v>#REF!</v>
      </c>
      <c r="C548" s="4"/>
    </row>
    <row r="549" spans="1:3" x14ac:dyDescent="0.2">
      <c r="A549" s="2" t="e">
        <f>Budget!#REF!</f>
        <v>#REF!</v>
      </c>
      <c r="B549" s="4" t="e">
        <f>Budget!#REF!</f>
        <v>#REF!</v>
      </c>
      <c r="C549" s="4"/>
    </row>
    <row r="550" spans="1:3" x14ac:dyDescent="0.2">
      <c r="A550" s="2" t="e">
        <f>Budget!#REF!</f>
        <v>#REF!</v>
      </c>
      <c r="B550" s="4" t="e">
        <f>Budget!#REF!</f>
        <v>#REF!</v>
      </c>
      <c r="C550" s="4"/>
    </row>
    <row r="551" spans="1:3" x14ac:dyDescent="0.2">
      <c r="A551" s="2" t="e">
        <f>Budget!#REF!</f>
        <v>#REF!</v>
      </c>
      <c r="B551" s="4" t="e">
        <f>Budget!#REF!</f>
        <v>#REF!</v>
      </c>
      <c r="C551" s="4"/>
    </row>
    <row r="552" spans="1:3" x14ac:dyDescent="0.2">
      <c r="A552" s="2" t="e">
        <f>Budget!#REF!</f>
        <v>#REF!</v>
      </c>
      <c r="B552" s="4" t="e">
        <f>Budget!#REF!</f>
        <v>#REF!</v>
      </c>
      <c r="C552" s="4"/>
    </row>
    <row r="553" spans="1:3" x14ac:dyDescent="0.2">
      <c r="A553" s="2" t="e">
        <f>Budget!#REF!</f>
        <v>#REF!</v>
      </c>
      <c r="B553" s="4" t="e">
        <f>Budget!#REF!</f>
        <v>#REF!</v>
      </c>
      <c r="C553" s="4"/>
    </row>
    <row r="554" spans="1:3" x14ac:dyDescent="0.2">
      <c r="A554" s="2" t="e">
        <f>Budget!#REF!</f>
        <v>#REF!</v>
      </c>
      <c r="B554" s="4" t="e">
        <f>Budget!#REF!</f>
        <v>#REF!</v>
      </c>
      <c r="C554" s="4"/>
    </row>
    <row r="555" spans="1:3" x14ac:dyDescent="0.2">
      <c r="A555" s="2" t="e">
        <f>Budget!#REF!</f>
        <v>#REF!</v>
      </c>
      <c r="B555" s="4" t="e">
        <f>Budget!#REF!</f>
        <v>#REF!</v>
      </c>
      <c r="C555" s="4"/>
    </row>
    <row r="556" spans="1:3" x14ac:dyDescent="0.2">
      <c r="A556" s="2" t="e">
        <f>Budget!#REF!</f>
        <v>#REF!</v>
      </c>
      <c r="B556" s="4" t="e">
        <f>Budget!#REF!</f>
        <v>#REF!</v>
      </c>
      <c r="C556" s="4"/>
    </row>
    <row r="557" spans="1:3" x14ac:dyDescent="0.2">
      <c r="A557" s="2" t="e">
        <f>Budget!#REF!</f>
        <v>#REF!</v>
      </c>
      <c r="B557" s="4" t="e">
        <f>Budget!#REF!</f>
        <v>#REF!</v>
      </c>
    </row>
    <row r="558" spans="1:3" x14ac:dyDescent="0.2">
      <c r="A558" s="2" t="str">
        <f>Budget!A430</f>
        <v>SCHOLARSHIP DONATIONS/EARNINGS</v>
      </c>
      <c r="B558" s="4" t="e">
        <f>Budget!#REF!</f>
        <v>#REF!</v>
      </c>
    </row>
    <row r="559" spans="1:3" x14ac:dyDescent="0.2">
      <c r="A559" s="6" t="s">
        <v>268</v>
      </c>
      <c r="C559" s="50" t="e">
        <f>SUM(B546:B558)</f>
        <v>#REF!</v>
      </c>
    </row>
    <row r="560" spans="1:3" x14ac:dyDescent="0.2">
      <c r="A560" s="6" t="s">
        <v>269</v>
      </c>
      <c r="C560" s="53" t="e">
        <f>SUM(C546:C559)</f>
        <v>#REF!</v>
      </c>
    </row>
    <row r="561" spans="1:3" x14ac:dyDescent="0.2">
      <c r="A561" s="6"/>
    </row>
    <row r="562" spans="1:3" x14ac:dyDescent="0.2">
      <c r="A562" s="7" t="str">
        <f>Budget!A434</f>
        <v>SIMPSON MEMORIAL AWARD</v>
      </c>
      <c r="B562" s="4" t="e">
        <f>Budget!#REF!</f>
        <v>#REF!</v>
      </c>
    </row>
    <row r="563" spans="1:3" x14ac:dyDescent="0.2">
      <c r="A563" s="7" t="str">
        <f>Budget!A435</f>
        <v>JOHN/ ESSIE GRAVES SCHOLARSHIP RESERVES</v>
      </c>
      <c r="B563" s="4" t="e">
        <f>Budget!#REF!</f>
        <v>#REF!</v>
      </c>
    </row>
    <row r="564" spans="1:3" x14ac:dyDescent="0.2">
      <c r="A564" s="7" t="str">
        <f>Budget!A437</f>
        <v>STANSFIELD MEMORIAL SCHOLARSHIP AWARD</v>
      </c>
      <c r="B564" s="4" t="e">
        <f>Budget!#REF!</f>
        <v>#REF!</v>
      </c>
    </row>
    <row r="565" spans="1:3" x14ac:dyDescent="0.2">
      <c r="A565" s="7" t="str">
        <f>Budget!A443</f>
        <v>OTIS HERITAGE SCHOLARSHIP AWARD</v>
      </c>
      <c r="B565" s="4" t="e">
        <f>Budget!#REF!</f>
        <v>#REF!</v>
      </c>
    </row>
    <row r="566" spans="1:3" x14ac:dyDescent="0.2">
      <c r="A566" s="7" t="str">
        <f>Budget!A444</f>
        <v>HOWLETT SCHOLARSHIP AWARD</v>
      </c>
      <c r="B566" s="4" t="e">
        <f>Budget!#REF!</f>
        <v>#REF!</v>
      </c>
    </row>
    <row r="567" spans="1:3" x14ac:dyDescent="0.2">
      <c r="A567" s="7" t="str">
        <f>Budget!A446</f>
        <v>BUD JOHNSON MEMORIAL AWARD</v>
      </c>
      <c r="B567" s="4" t="e">
        <f>Budget!#REF!</f>
        <v>#REF!</v>
      </c>
    </row>
    <row r="568" spans="1:3" x14ac:dyDescent="0.2">
      <c r="A568" s="6" t="s">
        <v>270</v>
      </c>
      <c r="C568" s="5" t="e">
        <f>SUM(B562:B567)</f>
        <v>#REF!</v>
      </c>
    </row>
    <row r="569" spans="1:3" x14ac:dyDescent="0.2">
      <c r="A569" s="6"/>
      <c r="C569" s="5"/>
    </row>
    <row r="570" spans="1:3" x14ac:dyDescent="0.2">
      <c r="A570" s="6" t="s">
        <v>271</v>
      </c>
      <c r="C570" s="5" t="e">
        <f>C560-C568</f>
        <v>#REF!</v>
      </c>
    </row>
    <row r="571" spans="1:3" x14ac:dyDescent="0.2">
      <c r="A571" s="6"/>
      <c r="B571" s="51"/>
    </row>
    <row r="572" spans="1:3" x14ac:dyDescent="0.2">
      <c r="A572" s="6"/>
      <c r="B572" s="51"/>
    </row>
    <row r="573" spans="1:3" x14ac:dyDescent="0.2">
      <c r="A573" s="7" t="str">
        <f>Budget!A451</f>
        <v>ACTIVITY FUND BEGINNING FUND BALANCE</v>
      </c>
      <c r="C573" s="5" t="e">
        <f>Budget!#REF!</f>
        <v>#REF!</v>
      </c>
    </row>
    <row r="574" spans="1:3" x14ac:dyDescent="0.2">
      <c r="A574" s="7" t="str">
        <f>Budget!A452</f>
        <v>ACTIVITY FUND INTEREST</v>
      </c>
      <c r="B574" s="5" t="e">
        <f>Budget!#REF!</f>
        <v>#REF!</v>
      </c>
    </row>
    <row r="575" spans="1:3" x14ac:dyDescent="0.2">
      <c r="A575" s="7" t="e">
        <f>Budget!#REF!</f>
        <v>#REF!</v>
      </c>
      <c r="B575" s="5" t="e">
        <f>Budget!#REF!</f>
        <v>#REF!</v>
      </c>
    </row>
    <row r="576" spans="1:3" x14ac:dyDescent="0.2">
      <c r="A576" s="2" t="str">
        <f>Budget!A453</f>
        <v>ACTIVITY FUND REVENUES</v>
      </c>
      <c r="B576" s="4" t="e">
        <f>Budget!#REF!</f>
        <v>#REF!</v>
      </c>
    </row>
    <row r="577" spans="1:3" x14ac:dyDescent="0.2">
      <c r="A577" s="6" t="s">
        <v>272</v>
      </c>
      <c r="C577" s="50" t="e">
        <f>SUM(B573:B576)</f>
        <v>#REF!</v>
      </c>
    </row>
    <row r="578" spans="1:3" x14ac:dyDescent="0.2">
      <c r="A578" s="6" t="s">
        <v>273</v>
      </c>
      <c r="C578" s="5" t="e">
        <f>SUM(C573:C577)</f>
        <v>#REF!</v>
      </c>
    </row>
    <row r="579" spans="1:3" x14ac:dyDescent="0.2">
      <c r="A579" s="6"/>
      <c r="B579" s="51"/>
    </row>
    <row r="580" spans="1:3" x14ac:dyDescent="0.2">
      <c r="A580" s="2" t="str">
        <f>Budget!$A$457</f>
        <v>ACTIVITY FUND CONTINGENCY RESERVES</v>
      </c>
      <c r="B580" s="4" t="e">
        <f>Budget!#REF!</f>
        <v>#REF!</v>
      </c>
    </row>
    <row r="581" spans="1:3" x14ac:dyDescent="0.2">
      <c r="A581" s="6" t="s">
        <v>274</v>
      </c>
      <c r="C581" s="5" t="e">
        <f>SUM(B580:B580)</f>
        <v>#REF!</v>
      </c>
    </row>
    <row r="582" spans="1:3" x14ac:dyDescent="0.2">
      <c r="A582" s="6"/>
      <c r="C582" s="5"/>
    </row>
    <row r="583" spans="1:3" x14ac:dyDescent="0.2">
      <c r="A583" s="6" t="s">
        <v>275</v>
      </c>
      <c r="C583" s="5" t="e">
        <f>C578-C581</f>
        <v>#REF!</v>
      </c>
    </row>
    <row r="585" spans="1:3" x14ac:dyDescent="0.2">
      <c r="A585" s="2" t="s">
        <v>239</v>
      </c>
    </row>
    <row r="586" spans="1:3" x14ac:dyDescent="0.2">
      <c r="A586" s="2" t="s">
        <v>240</v>
      </c>
    </row>
    <row r="588" spans="1:3" x14ac:dyDescent="0.2">
      <c r="A588" s="2" t="s">
        <v>241</v>
      </c>
    </row>
    <row r="589" spans="1:3" x14ac:dyDescent="0.2">
      <c r="A589" s="9">
        <v>39342</v>
      </c>
    </row>
    <row r="591" spans="1:3" x14ac:dyDescent="0.2">
      <c r="A591" s="3" t="s">
        <v>242</v>
      </c>
    </row>
    <row r="592" spans="1:3" x14ac:dyDescent="0.2">
      <c r="A592" s="3" t="s">
        <v>296</v>
      </c>
    </row>
    <row r="595" spans="1:1" x14ac:dyDescent="0.2">
      <c r="A595" s="3" t="s">
        <v>243</v>
      </c>
    </row>
    <row r="596" spans="1:1" x14ac:dyDescent="0.2">
      <c r="A596" s="3" t="s">
        <v>244</v>
      </c>
    </row>
  </sheetData>
  <phoneticPr fontId="4" type="noConversion"/>
  <printOptions horizontalCentered="1"/>
  <pageMargins left="0.41" right="0.75" top="1" bottom="1" header="0.5" footer="0.5"/>
  <pageSetup orientation="portrait" r:id="rId1"/>
  <headerFooter alignWithMargins="0">
    <oddHeader>&amp;COtis School District
Final Public Budget
for Fiscal Year 2007-2008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Equalization Calculation</vt:lpstr>
      <vt:lpstr>Budget</vt:lpstr>
      <vt:lpstr>GASB Budget</vt:lpstr>
      <vt:lpstr>_2008_2009</vt:lpstr>
      <vt:lpstr>Revenue</vt:lpstr>
    </vt:vector>
  </TitlesOfParts>
  <Company>Otis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Chapin</dc:creator>
  <cp:lastModifiedBy>Diane Jones</cp:lastModifiedBy>
  <cp:lastPrinted>2020-08-13T23:19:25Z</cp:lastPrinted>
  <dcterms:created xsi:type="dcterms:W3CDTF">2005-08-15T17:49:30Z</dcterms:created>
  <dcterms:modified xsi:type="dcterms:W3CDTF">2021-01-15T18:40:28Z</dcterms:modified>
</cp:coreProperties>
</file>